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tables/table5.xml" ContentType="application/vnd.openxmlformats-officedocument.spreadsheetml.table+xml"/>
  <Override PartName="/xl/comments3.xml" ContentType="application/vnd.openxmlformats-officedocument.spreadsheetml.comments+xml"/>
  <Override PartName="/xl/tables/table6.xml" ContentType="application/vnd.openxmlformats-officedocument.spreadsheetml.table+xml"/>
  <Override PartName="/xl/comments4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omments5.xml" ContentType="application/vnd.openxmlformats-officedocument.spreadsheetml.comments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omments6.xml" ContentType="application/vnd.openxmlformats-officedocument.spreadsheetml.comments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:\My Drive\Squash\Squash Ireland\Masters Rankings\"/>
    </mc:Choice>
  </mc:AlternateContent>
  <xr:revisionPtr revIDLastSave="0" documentId="13_ncr:1_{9870C217-A57F-4B8A-9A08-C852D88BB2D0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Mens 35s" sheetId="1" r:id="rId1"/>
    <sheet name="Mens 40s" sheetId="2" r:id="rId2"/>
    <sheet name="Mens 45s" sheetId="21" r:id="rId3"/>
    <sheet name="Mens 50s" sheetId="6" r:id="rId4"/>
    <sheet name="Mens 55s" sheetId="8" r:id="rId5"/>
    <sheet name="Mens 60s" sheetId="10" r:id="rId6"/>
    <sheet name="Mens 65s" sheetId="12" r:id="rId7"/>
    <sheet name="Mens 70s" sheetId="19" r:id="rId8"/>
    <sheet name="Mens 75s" sheetId="18" r:id="rId9"/>
    <sheet name="Ladies 35-40s" sheetId="3" r:id="rId10"/>
    <sheet name="Ladies 45s" sheetId="5" r:id="rId11"/>
    <sheet name="Ladies 50s" sheetId="20" r:id="rId12"/>
    <sheet name="Ladies 55s" sheetId="9" r:id="rId13"/>
    <sheet name="Ladies 60s" sheetId="11" r:id="rId14"/>
    <sheet name="Ladies 65s" sheetId="16" r:id="rId15"/>
    <sheet name="points tables" sheetId="15" r:id="rId16"/>
  </sheets>
  <definedNames>
    <definedName name="_xlnm._FilterDatabase" localSheetId="4" hidden="1">'Mens 55s'!$A$3:$A$35</definedName>
    <definedName name="_xlnm._FilterDatabase" localSheetId="5" hidden="1">'Mens 60s'!$A$3:$A$20</definedName>
    <definedName name="FirstColumn">#REF!</definedName>
    <definedName name="LastColumn">#REF!</definedName>
  </definedNames>
  <calcPr calcId="181029"/>
  <extLs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Q4" i="6" l="1" a="1"/>
  <c r="Q4" i="6"/>
  <c r="Q5" i="6" a="1"/>
  <c r="Q5" i="6"/>
  <c r="Q6" i="6" a="1"/>
  <c r="Q6" i="6"/>
  <c r="Q7" i="6" a="1"/>
  <c r="Q7" i="6"/>
  <c r="Q8" i="6" a="1"/>
  <c r="Q8" i="6"/>
  <c r="Q11" i="6" a="1"/>
  <c r="Q11" i="6" s="1"/>
  <c r="Q12" i="6" a="1"/>
  <c r="Q12" i="6" s="1"/>
  <c r="Q13" i="6" a="1"/>
  <c r="Q13" i="6" s="1"/>
  <c r="Q14" i="6" a="1"/>
  <c r="Q14" i="6" s="1"/>
  <c r="Q15" i="6" a="1"/>
  <c r="Q15" i="6" s="1"/>
  <c r="Q16" i="6" a="1"/>
  <c r="Q16" i="6" s="1"/>
  <c r="Q17" i="6" a="1"/>
  <c r="Q17" i="6" s="1"/>
  <c r="Q18" i="6" a="1"/>
  <c r="Q18" i="6" s="1"/>
  <c r="Q19" i="6" a="1"/>
  <c r="Q19" i="6" s="1"/>
  <c r="Q20" i="6" a="1"/>
  <c r="Q20" i="6" s="1"/>
  <c r="Q21" i="6" a="1"/>
  <c r="Q21" i="6" s="1"/>
  <c r="Q22" i="6" a="1"/>
  <c r="Q22" i="6" s="1"/>
  <c r="Q23" i="6" a="1"/>
  <c r="Q23" i="6" s="1"/>
  <c r="Q24" i="6" a="1"/>
  <c r="Q24" i="6" s="1"/>
  <c r="Q25" i="6" a="1"/>
  <c r="Q25" i="6" s="1"/>
  <c r="Q26" i="6" a="1"/>
  <c r="Q26" i="6" s="1"/>
  <c r="Q27" i="6" a="1"/>
  <c r="Q27" i="6" s="1"/>
  <c r="Q28" i="6" a="1"/>
  <c r="Q28" i="6" s="1"/>
  <c r="Q29" i="6" a="1"/>
  <c r="Q29" i="6" s="1"/>
  <c r="Q30" i="6" a="1"/>
  <c r="Q30" i="6" s="1"/>
  <c r="Q31" i="6" a="1"/>
  <c r="Q31" i="6" s="1"/>
  <c r="Q32" i="6" a="1"/>
  <c r="Q32" i="6" s="1"/>
  <c r="Q33" i="6" a="1"/>
  <c r="Q33" i="6" s="1"/>
  <c r="Q34" i="6" a="1"/>
  <c r="Q34" i="6" s="1"/>
  <c r="Q35" i="6" a="1"/>
  <c r="Q35" i="6" s="1"/>
  <c r="Q36" i="6" a="1"/>
  <c r="Q36" i="6" s="1"/>
  <c r="Q37" i="6" a="1"/>
  <c r="Q37" i="6" s="1"/>
  <c r="Q38" i="6" a="1"/>
  <c r="Q38" i="6" s="1"/>
  <c r="Q39" i="6" a="1"/>
  <c r="Q39" i="6" s="1"/>
  <c r="Q40" i="6" a="1"/>
  <c r="Q40" i="6" s="1"/>
  <c r="Q41" i="6" a="1"/>
  <c r="Q41" i="6" s="1"/>
  <c r="Q42" i="6" a="1"/>
  <c r="Q42" i="6" s="1"/>
  <c r="Q43" i="6" a="1"/>
  <c r="Q43" i="6" s="1"/>
  <c r="Q44" i="6" a="1"/>
  <c r="Q44" i="6" s="1"/>
  <c r="F44" i="10" l="1"/>
  <c r="Q44" i="10" s="1" a="1"/>
  <c r="Q44" i="10" s="1"/>
  <c r="L43" i="6"/>
  <c r="L44" i="6"/>
  <c r="K43" i="6"/>
  <c r="K44" i="6"/>
  <c r="J43" i="6"/>
  <c r="J44" i="6"/>
  <c r="I43" i="6"/>
  <c r="I44" i="6"/>
  <c r="H43" i="6"/>
  <c r="H44" i="6"/>
  <c r="G43" i="6"/>
  <c r="G44" i="6"/>
  <c r="E43" i="6"/>
  <c r="N43" i="6" s="1" a="1"/>
  <c r="N43" i="6" s="1"/>
  <c r="P43" i="6" s="1"/>
  <c r="E44" i="6"/>
  <c r="F44" i="6"/>
  <c r="F43" i="6"/>
  <c r="P43" i="10"/>
  <c r="E43" i="10"/>
  <c r="Q43" i="10" s="1" a="1"/>
  <c r="Q43" i="10" s="1"/>
  <c r="F43" i="10"/>
  <c r="G43" i="10"/>
  <c r="H43" i="10"/>
  <c r="I43" i="10"/>
  <c r="J43" i="10"/>
  <c r="K43" i="10"/>
  <c r="L43" i="10"/>
  <c r="M43" i="10" l="1"/>
  <c r="O44" i="6" a="1"/>
  <c r="O44" i="6" s="1"/>
  <c r="O43" i="6" a="1"/>
  <c r="O43" i="6" s="1"/>
  <c r="M44" i="6"/>
  <c r="M43" i="6"/>
  <c r="N44" i="6" a="1"/>
  <c r="N44" i="6" s="1"/>
  <c r="P44" i="6" s="1"/>
  <c r="L33" i="21"/>
  <c r="L52" i="21"/>
  <c r="L41" i="21"/>
  <c r="L53" i="21"/>
  <c r="L42" i="21"/>
  <c r="L34" i="21"/>
  <c r="L39" i="21"/>
  <c r="L43" i="21"/>
  <c r="L54" i="21"/>
  <c r="L55" i="21"/>
  <c r="L56" i="21"/>
  <c r="L57" i="21"/>
  <c r="L58" i="21"/>
  <c r="L59" i="21"/>
  <c r="L60" i="21"/>
  <c r="K33" i="21"/>
  <c r="K52" i="21"/>
  <c r="K41" i="21"/>
  <c r="K53" i="21"/>
  <c r="K42" i="21"/>
  <c r="K34" i="21"/>
  <c r="K39" i="21"/>
  <c r="K43" i="21"/>
  <c r="K54" i="21"/>
  <c r="K55" i="21"/>
  <c r="K56" i="21"/>
  <c r="K57" i="21"/>
  <c r="K58" i="21"/>
  <c r="K59" i="21"/>
  <c r="K60" i="21"/>
  <c r="J33" i="21"/>
  <c r="J52" i="21"/>
  <c r="J41" i="21"/>
  <c r="J53" i="21"/>
  <c r="J42" i="21"/>
  <c r="J34" i="21"/>
  <c r="J39" i="21"/>
  <c r="J43" i="21"/>
  <c r="J54" i="21"/>
  <c r="J55" i="21"/>
  <c r="J56" i="21"/>
  <c r="J57" i="21"/>
  <c r="J58" i="21"/>
  <c r="J59" i="21"/>
  <c r="J60" i="21"/>
  <c r="I33" i="21"/>
  <c r="I52" i="21"/>
  <c r="I41" i="21"/>
  <c r="I53" i="21"/>
  <c r="I42" i="21"/>
  <c r="I34" i="21"/>
  <c r="I39" i="21"/>
  <c r="I43" i="21"/>
  <c r="I54" i="21"/>
  <c r="I55" i="21"/>
  <c r="I56" i="21"/>
  <c r="I57" i="21"/>
  <c r="I58" i="21"/>
  <c r="I59" i="21"/>
  <c r="I60" i="21"/>
  <c r="H33" i="21"/>
  <c r="H52" i="21"/>
  <c r="H41" i="21"/>
  <c r="H53" i="21"/>
  <c r="H42" i="21"/>
  <c r="H34" i="21"/>
  <c r="H39" i="21"/>
  <c r="H43" i="21"/>
  <c r="H54" i="21"/>
  <c r="H55" i="21"/>
  <c r="H56" i="21"/>
  <c r="H57" i="21"/>
  <c r="H58" i="21"/>
  <c r="H59" i="21"/>
  <c r="H60" i="21"/>
  <c r="G33" i="21"/>
  <c r="G52" i="21"/>
  <c r="G41" i="21"/>
  <c r="G53" i="21"/>
  <c r="G42" i="21"/>
  <c r="G34" i="21"/>
  <c r="G39" i="21"/>
  <c r="G43" i="21"/>
  <c r="G54" i="21"/>
  <c r="G55" i="21"/>
  <c r="G56" i="21"/>
  <c r="G57" i="21"/>
  <c r="G58" i="21"/>
  <c r="G59" i="21"/>
  <c r="G60" i="21"/>
  <c r="E33" i="21"/>
  <c r="E52" i="21"/>
  <c r="E41" i="21"/>
  <c r="E53" i="21"/>
  <c r="E42" i="21"/>
  <c r="E34" i="21"/>
  <c r="E39" i="21"/>
  <c r="E43" i="21"/>
  <c r="E54" i="21"/>
  <c r="E55" i="21"/>
  <c r="E56" i="21"/>
  <c r="E57" i="21"/>
  <c r="E58" i="21"/>
  <c r="E59" i="21"/>
  <c r="E60" i="21"/>
  <c r="F52" i="21"/>
  <c r="F41" i="21"/>
  <c r="F53" i="21"/>
  <c r="F42" i="21"/>
  <c r="F34" i="21"/>
  <c r="F39" i="21"/>
  <c r="F43" i="21"/>
  <c r="F54" i="21"/>
  <c r="F55" i="21"/>
  <c r="F56" i="21"/>
  <c r="F57" i="21"/>
  <c r="F58" i="21"/>
  <c r="F59" i="21"/>
  <c r="F60" i="21"/>
  <c r="F33" i="21"/>
  <c r="L35" i="21"/>
  <c r="K35" i="21"/>
  <c r="J35" i="21"/>
  <c r="I35" i="21"/>
  <c r="H35" i="21"/>
  <c r="G35" i="21"/>
  <c r="F35" i="21"/>
  <c r="E35" i="21"/>
  <c r="L51" i="21"/>
  <c r="K51" i="21"/>
  <c r="J51" i="21"/>
  <c r="I51" i="21"/>
  <c r="H51" i="21"/>
  <c r="G51" i="21"/>
  <c r="F51" i="21"/>
  <c r="E51" i="21"/>
  <c r="L40" i="21"/>
  <c r="K40" i="21"/>
  <c r="J40" i="21"/>
  <c r="I40" i="21"/>
  <c r="H40" i="21"/>
  <c r="G40" i="21"/>
  <c r="F40" i="21"/>
  <c r="E40" i="21"/>
  <c r="L50" i="21"/>
  <c r="K50" i="21"/>
  <c r="J50" i="21"/>
  <c r="I50" i="21"/>
  <c r="H50" i="21"/>
  <c r="G50" i="21"/>
  <c r="F50" i="21"/>
  <c r="E50" i="21"/>
  <c r="L49" i="21"/>
  <c r="K49" i="21"/>
  <c r="J49" i="21"/>
  <c r="I49" i="21"/>
  <c r="H49" i="21"/>
  <c r="G49" i="21"/>
  <c r="F49" i="21"/>
  <c r="E49" i="21"/>
  <c r="L48" i="21"/>
  <c r="K48" i="21"/>
  <c r="J48" i="21"/>
  <c r="I48" i="21"/>
  <c r="H48" i="21"/>
  <c r="G48" i="21"/>
  <c r="F48" i="21"/>
  <c r="E48" i="21"/>
  <c r="L47" i="21"/>
  <c r="K47" i="21"/>
  <c r="J47" i="21"/>
  <c r="I47" i="21"/>
  <c r="H47" i="21"/>
  <c r="G47" i="21"/>
  <c r="F47" i="21"/>
  <c r="E47" i="21"/>
  <c r="L38" i="21"/>
  <c r="K38" i="21"/>
  <c r="J38" i="21"/>
  <c r="I38" i="21"/>
  <c r="H38" i="21"/>
  <c r="G38" i="21"/>
  <c r="F38" i="21"/>
  <c r="E38" i="21"/>
  <c r="L29" i="21"/>
  <c r="K29" i="21"/>
  <c r="J29" i="21"/>
  <c r="I29" i="21"/>
  <c r="H29" i="21"/>
  <c r="G29" i="21"/>
  <c r="F29" i="21"/>
  <c r="E29" i="21"/>
  <c r="L37" i="21"/>
  <c r="K37" i="21"/>
  <c r="J37" i="21"/>
  <c r="I37" i="21"/>
  <c r="H37" i="21"/>
  <c r="G37" i="21"/>
  <c r="F37" i="21"/>
  <c r="E37" i="21"/>
  <c r="L36" i="21"/>
  <c r="K36" i="21"/>
  <c r="J36" i="21"/>
  <c r="I36" i="21"/>
  <c r="H36" i="21"/>
  <c r="G36" i="21"/>
  <c r="F36" i="21"/>
  <c r="E36" i="21"/>
  <c r="L31" i="21"/>
  <c r="K31" i="21"/>
  <c r="J31" i="21"/>
  <c r="I31" i="21"/>
  <c r="H31" i="21"/>
  <c r="G31" i="21"/>
  <c r="F31" i="21"/>
  <c r="E31" i="21"/>
  <c r="L30" i="21"/>
  <c r="K30" i="21"/>
  <c r="J30" i="21"/>
  <c r="I30" i="21"/>
  <c r="H30" i="21"/>
  <c r="G30" i="21"/>
  <c r="F30" i="21"/>
  <c r="E30" i="21"/>
  <c r="L28" i="21"/>
  <c r="K28" i="21"/>
  <c r="J28" i="21"/>
  <c r="I28" i="21"/>
  <c r="H28" i="21"/>
  <c r="G28" i="21"/>
  <c r="F28" i="21"/>
  <c r="E28" i="21"/>
  <c r="L27" i="21"/>
  <c r="K27" i="21"/>
  <c r="J27" i="21"/>
  <c r="I27" i="21"/>
  <c r="H27" i="21"/>
  <c r="G27" i="21"/>
  <c r="F27" i="21"/>
  <c r="E27" i="21"/>
  <c r="L26" i="21"/>
  <c r="K26" i="21"/>
  <c r="J26" i="21"/>
  <c r="I26" i="21"/>
  <c r="H26" i="21"/>
  <c r="G26" i="21"/>
  <c r="F26" i="21"/>
  <c r="E26" i="21"/>
  <c r="L46" i="21"/>
  <c r="K46" i="21"/>
  <c r="J46" i="21"/>
  <c r="I46" i="21"/>
  <c r="H46" i="21"/>
  <c r="G46" i="21"/>
  <c r="F46" i="21"/>
  <c r="E46" i="21"/>
  <c r="L25" i="21"/>
  <c r="K25" i="21"/>
  <c r="J25" i="21"/>
  <c r="I25" i="21"/>
  <c r="H25" i="21"/>
  <c r="G25" i="21"/>
  <c r="F25" i="21"/>
  <c r="E25" i="21"/>
  <c r="L24" i="21"/>
  <c r="K24" i="21"/>
  <c r="J24" i="21"/>
  <c r="I24" i="21"/>
  <c r="H24" i="21"/>
  <c r="G24" i="21"/>
  <c r="F24" i="21"/>
  <c r="E24" i="21"/>
  <c r="L32" i="21"/>
  <c r="K32" i="21"/>
  <c r="J32" i="21"/>
  <c r="I32" i="21"/>
  <c r="H32" i="21"/>
  <c r="G32" i="21"/>
  <c r="F32" i="21"/>
  <c r="E32" i="21"/>
  <c r="L45" i="21"/>
  <c r="K45" i="21"/>
  <c r="J45" i="21"/>
  <c r="I45" i="21"/>
  <c r="H45" i="21"/>
  <c r="G45" i="21"/>
  <c r="F45" i="21"/>
  <c r="E45" i="21"/>
  <c r="L44" i="21"/>
  <c r="K44" i="21"/>
  <c r="J44" i="21"/>
  <c r="I44" i="21"/>
  <c r="H44" i="21"/>
  <c r="G44" i="21"/>
  <c r="F44" i="21"/>
  <c r="E44" i="21"/>
  <c r="L22" i="21"/>
  <c r="K22" i="21"/>
  <c r="J22" i="21"/>
  <c r="I22" i="21"/>
  <c r="H22" i="21"/>
  <c r="G22" i="21"/>
  <c r="F22" i="21"/>
  <c r="E22" i="21"/>
  <c r="L20" i="21"/>
  <c r="K20" i="21"/>
  <c r="J20" i="21"/>
  <c r="I20" i="21"/>
  <c r="H20" i="21"/>
  <c r="G20" i="21"/>
  <c r="F20" i="21"/>
  <c r="E20" i="21"/>
  <c r="L21" i="21"/>
  <c r="K21" i="21"/>
  <c r="J21" i="21"/>
  <c r="I21" i="21"/>
  <c r="H21" i="21"/>
  <c r="G21" i="21"/>
  <c r="F21" i="21"/>
  <c r="E21" i="21"/>
  <c r="L19" i="21"/>
  <c r="K19" i="21"/>
  <c r="J19" i="21"/>
  <c r="I19" i="21"/>
  <c r="H19" i="21"/>
  <c r="G19" i="21"/>
  <c r="F19" i="21"/>
  <c r="E19" i="21"/>
  <c r="L23" i="21"/>
  <c r="K23" i="21"/>
  <c r="J23" i="21"/>
  <c r="I23" i="21"/>
  <c r="H23" i="21"/>
  <c r="G23" i="21"/>
  <c r="F23" i="21"/>
  <c r="E23" i="21"/>
  <c r="L16" i="21"/>
  <c r="K16" i="21"/>
  <c r="J16" i="21"/>
  <c r="I16" i="21"/>
  <c r="H16" i="21"/>
  <c r="G16" i="21"/>
  <c r="F16" i="21"/>
  <c r="E16" i="21"/>
  <c r="L18" i="21"/>
  <c r="K18" i="21"/>
  <c r="J18" i="21"/>
  <c r="I18" i="21"/>
  <c r="H18" i="21"/>
  <c r="G18" i="21"/>
  <c r="F18" i="21"/>
  <c r="E18" i="21"/>
  <c r="L14" i="21"/>
  <c r="K14" i="21"/>
  <c r="J14" i="21"/>
  <c r="I14" i="21"/>
  <c r="H14" i="21"/>
  <c r="G14" i="21"/>
  <c r="F14" i="21"/>
  <c r="E14" i="21"/>
  <c r="L17" i="21"/>
  <c r="K17" i="21"/>
  <c r="J17" i="21"/>
  <c r="I17" i="21"/>
  <c r="H17" i="21"/>
  <c r="G17" i="21"/>
  <c r="F17" i="21"/>
  <c r="E17" i="21"/>
  <c r="L15" i="21"/>
  <c r="K15" i="21"/>
  <c r="J15" i="21"/>
  <c r="I15" i="21"/>
  <c r="H15" i="21"/>
  <c r="G15" i="21"/>
  <c r="F15" i="21"/>
  <c r="E15" i="21"/>
  <c r="L13" i="21"/>
  <c r="K13" i="21"/>
  <c r="J13" i="21"/>
  <c r="I13" i="21"/>
  <c r="H13" i="21"/>
  <c r="G13" i="21"/>
  <c r="F13" i="21"/>
  <c r="E13" i="21"/>
  <c r="L10" i="21"/>
  <c r="K10" i="21"/>
  <c r="J10" i="21"/>
  <c r="I10" i="21"/>
  <c r="H10" i="21"/>
  <c r="G10" i="21"/>
  <c r="F10" i="21"/>
  <c r="E10" i="21"/>
  <c r="L11" i="21"/>
  <c r="K11" i="21"/>
  <c r="J11" i="21"/>
  <c r="I11" i="21"/>
  <c r="H11" i="21"/>
  <c r="G11" i="21"/>
  <c r="F11" i="21"/>
  <c r="E11" i="21"/>
  <c r="L12" i="21"/>
  <c r="J12" i="21"/>
  <c r="I12" i="21"/>
  <c r="H12" i="21"/>
  <c r="G12" i="21"/>
  <c r="F12" i="21"/>
  <c r="E12" i="21"/>
  <c r="L9" i="21"/>
  <c r="K9" i="21"/>
  <c r="J9" i="21"/>
  <c r="I9" i="21"/>
  <c r="H9" i="21"/>
  <c r="G9" i="21"/>
  <c r="F9" i="21"/>
  <c r="E9" i="21"/>
  <c r="L8" i="21"/>
  <c r="K8" i="21"/>
  <c r="J8" i="21"/>
  <c r="I8" i="21"/>
  <c r="H8" i="21"/>
  <c r="G8" i="21"/>
  <c r="F8" i="21"/>
  <c r="E8" i="21"/>
  <c r="L7" i="21"/>
  <c r="K7" i="21"/>
  <c r="J7" i="21"/>
  <c r="I7" i="21"/>
  <c r="H7" i="21"/>
  <c r="G7" i="21"/>
  <c r="F7" i="21"/>
  <c r="E7" i="21"/>
  <c r="L5" i="21"/>
  <c r="K5" i="21"/>
  <c r="J5" i="21"/>
  <c r="I5" i="21"/>
  <c r="H5" i="21"/>
  <c r="G5" i="21"/>
  <c r="F5" i="21"/>
  <c r="E5" i="21"/>
  <c r="L6" i="21"/>
  <c r="K6" i="21"/>
  <c r="J6" i="21"/>
  <c r="I6" i="21"/>
  <c r="H6" i="21"/>
  <c r="G6" i="21"/>
  <c r="F6" i="21"/>
  <c r="E6" i="21"/>
  <c r="L4" i="21"/>
  <c r="K4" i="21"/>
  <c r="J4" i="21"/>
  <c r="I4" i="21"/>
  <c r="H4" i="21"/>
  <c r="G4" i="21"/>
  <c r="F4" i="21"/>
  <c r="E4" i="21"/>
  <c r="O56" i="21" l="1" a="1"/>
  <c r="O56" i="21" s="1"/>
  <c r="O43" i="21" a="1"/>
  <c r="O43" i="21" s="1"/>
  <c r="O60" i="21" a="1"/>
  <c r="O60" i="21" s="1"/>
  <c r="O39" i="21" a="1"/>
  <c r="O39" i="21" s="1"/>
  <c r="O59" i="21" a="1"/>
  <c r="O59" i="21" s="1"/>
  <c r="O34" i="21" a="1"/>
  <c r="O34" i="21" s="1"/>
  <c r="Q6" i="21" a="1"/>
  <c r="Q6" i="21" s="1"/>
  <c r="Q5" i="21" a="1"/>
  <c r="Q5" i="21" s="1"/>
  <c r="Q8" i="21" a="1"/>
  <c r="Q8" i="21" s="1"/>
  <c r="Q9" i="21" a="1"/>
  <c r="Q9" i="21" s="1"/>
  <c r="O13" i="21" a="1"/>
  <c r="O13" i="21" s="1"/>
  <c r="O14" i="21" a="1"/>
  <c r="O14" i="21" s="1"/>
  <c r="O18" i="21" a="1"/>
  <c r="O18" i="21" s="1"/>
  <c r="O16" i="21" a="1"/>
  <c r="O16" i="21" s="1"/>
  <c r="O19" i="21" a="1"/>
  <c r="O19" i="21" s="1"/>
  <c r="O21" i="21" a="1"/>
  <c r="O21" i="21" s="1"/>
  <c r="O20" i="21" a="1"/>
  <c r="O20" i="21" s="1"/>
  <c r="O22" i="21" a="1"/>
  <c r="O22" i="21" s="1"/>
  <c r="O44" i="21" a="1"/>
  <c r="O44" i="21" s="1"/>
  <c r="O45" i="21" a="1"/>
  <c r="O45" i="21" s="1"/>
  <c r="N32" i="21" a="1"/>
  <c r="N32" i="21" s="1"/>
  <c r="P32" i="21" s="1"/>
  <c r="N25" i="21" a="1"/>
  <c r="N25" i="21" s="1"/>
  <c r="P25" i="21" s="1"/>
  <c r="N26" i="21" a="1"/>
  <c r="N26" i="21" s="1"/>
  <c r="P26" i="21" s="1"/>
  <c r="N27" i="21" a="1"/>
  <c r="N27" i="21" s="1"/>
  <c r="P27" i="21" s="1"/>
  <c r="N28" i="21" a="1"/>
  <c r="N28" i="21" s="1"/>
  <c r="P28" i="21" s="1"/>
  <c r="N30" i="21" a="1"/>
  <c r="N30" i="21" s="1"/>
  <c r="P30" i="21" s="1"/>
  <c r="N31" i="21" a="1"/>
  <c r="N31" i="21" s="1"/>
  <c r="P31" i="21" s="1"/>
  <c r="N36" i="21" a="1"/>
  <c r="N36" i="21" s="1"/>
  <c r="P36" i="21" s="1"/>
  <c r="N37" i="21" a="1"/>
  <c r="N37" i="21" s="1"/>
  <c r="P37" i="21" s="1"/>
  <c r="N29" i="21" a="1"/>
  <c r="N29" i="21" s="1"/>
  <c r="P29" i="21" s="1"/>
  <c r="N38" i="21" a="1"/>
  <c r="N38" i="21" s="1"/>
  <c r="P38" i="21" s="1"/>
  <c r="N47" i="21" a="1"/>
  <c r="N47" i="21" s="1"/>
  <c r="P47" i="21" s="1"/>
  <c r="N48" i="21" a="1"/>
  <c r="N48" i="21" s="1"/>
  <c r="P48" i="21" s="1"/>
  <c r="N49" i="21" a="1"/>
  <c r="N49" i="21" s="1"/>
  <c r="P49" i="21" s="1"/>
  <c r="N50" i="21" a="1"/>
  <c r="N50" i="21" s="1"/>
  <c r="P50" i="21" s="1"/>
  <c r="O58" i="21" a="1"/>
  <c r="O58" i="21" s="1"/>
  <c r="Q7" i="21" a="1"/>
  <c r="Q7" i="21" s="1"/>
  <c r="O11" i="21" a="1"/>
  <c r="O11" i="21" s="1"/>
  <c r="O17" i="21" a="1"/>
  <c r="O17" i="21" s="1"/>
  <c r="O23" i="21" a="1"/>
  <c r="O23" i="21" s="1"/>
  <c r="O57" i="21" a="1"/>
  <c r="O57" i="21" s="1"/>
  <c r="O55" i="21" a="1"/>
  <c r="O55" i="21" s="1"/>
  <c r="O54" i="21" a="1"/>
  <c r="O54" i="21" s="1"/>
  <c r="N40" i="21" a="1"/>
  <c r="N40" i="21" s="1"/>
  <c r="P40" i="21" s="1"/>
  <c r="N12" i="21" a="1"/>
  <c r="N12" i="21" s="1"/>
  <c r="P12" i="21" s="1"/>
  <c r="Q10" i="21" a="1"/>
  <c r="Q10" i="21" s="1"/>
  <c r="Q15" i="21" a="1"/>
  <c r="Q15" i="21" s="1"/>
  <c r="O33" i="21" a="1"/>
  <c r="O33" i="21" s="1"/>
  <c r="O42" i="21" a="1"/>
  <c r="O42" i="21" s="1"/>
  <c r="M60" i="21"/>
  <c r="M58" i="21"/>
  <c r="M56" i="21"/>
  <c r="M54" i="21"/>
  <c r="M39" i="21"/>
  <c r="N60" i="21" a="1"/>
  <c r="N60" i="21" s="1"/>
  <c r="P60" i="21" s="1"/>
  <c r="N58" i="21" a="1"/>
  <c r="N58" i="21" s="1"/>
  <c r="P58" i="21" s="1"/>
  <c r="N56" i="21" a="1"/>
  <c r="N56" i="21" s="1"/>
  <c r="P56" i="21" s="1"/>
  <c r="N54" i="21" a="1"/>
  <c r="N54" i="21" s="1"/>
  <c r="P54" i="21" s="1"/>
  <c r="N39" i="21" a="1"/>
  <c r="N39" i="21" s="1"/>
  <c r="P39" i="21" s="1"/>
  <c r="N51" i="21" a="1"/>
  <c r="N51" i="21" s="1"/>
  <c r="P51" i="21" s="1"/>
  <c r="N35" i="21" a="1"/>
  <c r="N35" i="21" s="1"/>
  <c r="P35" i="21" s="1"/>
  <c r="Q60" i="21" a="1"/>
  <c r="Q60" i="21" s="1"/>
  <c r="Q58" i="21" a="1"/>
  <c r="Q58" i="21" s="1"/>
  <c r="Q56" i="21" a="1"/>
  <c r="Q56" i="21" s="1"/>
  <c r="Q54" i="21" a="1"/>
  <c r="Q54" i="21" s="1"/>
  <c r="Q39" i="21" a="1"/>
  <c r="Q39" i="21" s="1"/>
  <c r="N33" i="21" a="1"/>
  <c r="N33" i="21" s="1"/>
  <c r="P33" i="21" s="1"/>
  <c r="O53" i="21" a="1"/>
  <c r="O53" i="21" s="1"/>
  <c r="M59" i="21"/>
  <c r="M57" i="21"/>
  <c r="M55" i="21"/>
  <c r="M43" i="21"/>
  <c r="M34" i="21"/>
  <c r="N59" i="21" a="1"/>
  <c r="N59" i="21" s="1"/>
  <c r="P59" i="21" s="1"/>
  <c r="N57" i="21" a="1"/>
  <c r="N57" i="21" s="1"/>
  <c r="P57" i="21" s="1"/>
  <c r="N55" i="21" a="1"/>
  <c r="N55" i="21" s="1"/>
  <c r="P55" i="21" s="1"/>
  <c r="N43" i="21" a="1"/>
  <c r="N43" i="21" s="1"/>
  <c r="P43" i="21" s="1"/>
  <c r="N34" i="21" a="1"/>
  <c r="N34" i="21" s="1"/>
  <c r="P34" i="21" s="1"/>
  <c r="N46" i="21" a="1"/>
  <c r="N46" i="21" s="1"/>
  <c r="P46" i="21" s="1"/>
  <c r="O52" i="21" a="1"/>
  <c r="O52" i="21" s="1"/>
  <c r="Q33" i="21" a="1"/>
  <c r="Q33" i="21" s="1"/>
  <c r="O41" i="21" a="1"/>
  <c r="O41" i="21" s="1"/>
  <c r="M33" i="21"/>
  <c r="M42" i="21"/>
  <c r="Q42" i="21" a="1"/>
  <c r="Q42" i="21" s="1"/>
  <c r="N42" i="21" a="1"/>
  <c r="N42" i="21" s="1"/>
  <c r="P42" i="21" s="1"/>
  <c r="M53" i="21"/>
  <c r="N53" i="21" a="1"/>
  <c r="N53" i="21" s="1"/>
  <c r="P53" i="21" s="1"/>
  <c r="M41" i="21"/>
  <c r="Q41" i="21" a="1"/>
  <c r="Q41" i="21" s="1"/>
  <c r="N41" i="21" a="1"/>
  <c r="N41" i="21" s="1"/>
  <c r="P41" i="21" s="1"/>
  <c r="N24" i="21" a="1"/>
  <c r="N24" i="21" s="1"/>
  <c r="P24" i="21" s="1"/>
  <c r="M52" i="21"/>
  <c r="N52" i="21" a="1"/>
  <c r="N52" i="21" s="1"/>
  <c r="P52" i="21" s="1"/>
  <c r="Q57" i="21" a="1"/>
  <c r="Q57" i="21" s="1"/>
  <c r="Q53" i="21" a="1"/>
  <c r="Q53" i="21" s="1"/>
  <c r="Q43" i="21" a="1"/>
  <c r="Q43" i="21" s="1"/>
  <c r="Q59" i="21" a="1"/>
  <c r="Q59" i="21" s="1"/>
  <c r="Q55" i="21" a="1"/>
  <c r="Q55" i="21" s="1"/>
  <c r="Q34" i="21" a="1"/>
  <c r="Q34" i="21" s="1"/>
  <c r="Q52" i="21" a="1"/>
  <c r="Q52" i="21" s="1"/>
  <c r="N15" i="21" a="1"/>
  <c r="N15" i="21" s="1"/>
  <c r="P15" i="21" s="1"/>
  <c r="N10" i="21" a="1"/>
  <c r="N10" i="21" s="1"/>
  <c r="P10" i="21" s="1"/>
  <c r="Q4" i="21" a="1"/>
  <c r="Q4" i="21" s="1"/>
  <c r="Q11" i="21" a="1"/>
  <c r="Q11" i="21" s="1"/>
  <c r="N11" i="21" a="1"/>
  <c r="N11" i="21" s="1"/>
  <c r="P11" i="21" s="1"/>
  <c r="O10" i="21" a="1"/>
  <c r="O10" i="21" s="1"/>
  <c r="Q13" i="21" a="1"/>
  <c r="Q13" i="21" s="1"/>
  <c r="N13" i="21" a="1"/>
  <c r="N13" i="21" s="1"/>
  <c r="P13" i="21" s="1"/>
  <c r="O15" i="21" a="1"/>
  <c r="O15" i="21" s="1"/>
  <c r="Q17" i="21" a="1"/>
  <c r="Q17" i="21" s="1"/>
  <c r="Q14" i="21" a="1"/>
  <c r="Q14" i="21" s="1"/>
  <c r="Q18" i="21" a="1"/>
  <c r="Q18" i="21" s="1"/>
  <c r="Q16" i="21" a="1"/>
  <c r="Q16" i="21" s="1"/>
  <c r="Q23" i="21" a="1"/>
  <c r="Q23" i="21" s="1"/>
  <c r="Q19" i="21" a="1"/>
  <c r="Q19" i="21" s="1"/>
  <c r="Q21" i="21" a="1"/>
  <c r="Q21" i="21" s="1"/>
  <c r="Q20" i="21" a="1"/>
  <c r="Q20" i="21" s="1"/>
  <c r="Q22" i="21" a="1"/>
  <c r="Q22" i="21" s="1"/>
  <c r="Q44" i="21" a="1"/>
  <c r="Q44" i="21" s="1"/>
  <c r="O4" i="21" a="1"/>
  <c r="O4" i="21" s="1"/>
  <c r="N4" i="21" a="1"/>
  <c r="N4" i="21" s="1"/>
  <c r="P4" i="21" s="1"/>
  <c r="M4" i="21"/>
  <c r="O6" i="21" a="1"/>
  <c r="O6" i="21" s="1"/>
  <c r="N6" i="21" a="1"/>
  <c r="N6" i="21" s="1"/>
  <c r="P6" i="21" s="1"/>
  <c r="M6" i="21"/>
  <c r="O5" i="21" a="1"/>
  <c r="O5" i="21" s="1"/>
  <c r="N5" i="21" a="1"/>
  <c r="N5" i="21" s="1"/>
  <c r="P5" i="21" s="1"/>
  <c r="M5" i="21"/>
  <c r="O7" i="21" a="1"/>
  <c r="O7" i="21" s="1"/>
  <c r="N7" i="21" a="1"/>
  <c r="N7" i="21" s="1"/>
  <c r="P7" i="21" s="1"/>
  <c r="M7" i="21"/>
  <c r="O8" i="21" a="1"/>
  <c r="O8" i="21" s="1"/>
  <c r="N8" i="21" a="1"/>
  <c r="N8" i="21" s="1"/>
  <c r="P8" i="21" s="1"/>
  <c r="M8" i="21"/>
  <c r="O9" i="21" a="1"/>
  <c r="O9" i="21" s="1"/>
  <c r="N9" i="21" a="1"/>
  <c r="N9" i="21" s="1"/>
  <c r="P9" i="21" s="1"/>
  <c r="M9" i="21"/>
  <c r="Q12" i="21" a="1"/>
  <c r="Q12" i="21" s="1"/>
  <c r="M12" i="21"/>
  <c r="O12" i="21" a="1"/>
  <c r="O12" i="21" s="1"/>
  <c r="N17" i="21" a="1"/>
  <c r="N17" i="21" s="1"/>
  <c r="P17" i="21" s="1"/>
  <c r="N14" i="21" a="1"/>
  <c r="N14" i="21" s="1"/>
  <c r="P14" i="21" s="1"/>
  <c r="N18" i="21" a="1"/>
  <c r="N18" i="21" s="1"/>
  <c r="P18" i="21" s="1"/>
  <c r="N16" i="21" a="1"/>
  <c r="N16" i="21" s="1"/>
  <c r="P16" i="21" s="1"/>
  <c r="N23" i="21" a="1"/>
  <c r="N23" i="21" s="1"/>
  <c r="P23" i="21" s="1"/>
  <c r="N19" i="21" a="1"/>
  <c r="N19" i="21" s="1"/>
  <c r="P19" i="21" s="1"/>
  <c r="N21" i="21" a="1"/>
  <c r="N21" i="21" s="1"/>
  <c r="P21" i="21" s="1"/>
  <c r="N20" i="21" a="1"/>
  <c r="N20" i="21" s="1"/>
  <c r="P20" i="21" s="1"/>
  <c r="N22" i="21" a="1"/>
  <c r="N22" i="21" s="1"/>
  <c r="P22" i="21" s="1"/>
  <c r="N44" i="21" a="1"/>
  <c r="N44" i="21" s="1"/>
  <c r="P44" i="21" s="1"/>
  <c r="O32" i="21" a="1"/>
  <c r="O32" i="21" s="1"/>
  <c r="O24" i="21" a="1"/>
  <c r="O24" i="21" s="1"/>
  <c r="O25" i="21" a="1"/>
  <c r="O25" i="21" s="1"/>
  <c r="O46" i="21" a="1"/>
  <c r="O46" i="21" s="1"/>
  <c r="O26" i="21" a="1"/>
  <c r="O26" i="21" s="1"/>
  <c r="O27" i="21" a="1"/>
  <c r="O27" i="21" s="1"/>
  <c r="O28" i="21" a="1"/>
  <c r="O28" i="21" s="1"/>
  <c r="O30" i="21" a="1"/>
  <c r="O30" i="21" s="1"/>
  <c r="O31" i="21" a="1"/>
  <c r="O31" i="21" s="1"/>
  <c r="O36" i="21" a="1"/>
  <c r="O36" i="21" s="1"/>
  <c r="O37" i="21" a="1"/>
  <c r="O37" i="21" s="1"/>
  <c r="O29" i="21" a="1"/>
  <c r="O29" i="21" s="1"/>
  <c r="O38" i="21" a="1"/>
  <c r="O38" i="21" s="1"/>
  <c r="O47" i="21" a="1"/>
  <c r="O47" i="21" s="1"/>
  <c r="O48" i="21" a="1"/>
  <c r="O48" i="21" s="1"/>
  <c r="O49" i="21" a="1"/>
  <c r="O49" i="21" s="1"/>
  <c r="O50" i="21" a="1"/>
  <c r="O50" i="21" s="1"/>
  <c r="O40" i="21" a="1"/>
  <c r="O40" i="21" s="1"/>
  <c r="O51" i="21" a="1"/>
  <c r="O51" i="21" s="1"/>
  <c r="O35" i="21" a="1"/>
  <c r="O35" i="21" s="1"/>
  <c r="M11" i="21"/>
  <c r="M10" i="21"/>
  <c r="M13" i="21"/>
  <c r="M15" i="21"/>
  <c r="M17" i="21"/>
  <c r="M14" i="21"/>
  <c r="M18" i="21"/>
  <c r="M16" i="21"/>
  <c r="M23" i="21"/>
  <c r="M19" i="21"/>
  <c r="M21" i="21"/>
  <c r="M20" i="21"/>
  <c r="M22" i="21"/>
  <c r="M44" i="21"/>
  <c r="Q45" i="21" a="1"/>
  <c r="Q45" i="21" s="1"/>
  <c r="M45" i="21"/>
  <c r="N45" i="21" a="1"/>
  <c r="N45" i="21" s="1"/>
  <c r="P45" i="21" s="1"/>
  <c r="Q32" i="21" a="1"/>
  <c r="Q32" i="21" s="1"/>
  <c r="Q24" i="21" a="1"/>
  <c r="Q24" i="21" s="1"/>
  <c r="Q25" i="21" a="1"/>
  <c r="Q25" i="21" s="1"/>
  <c r="Q46" i="21" a="1"/>
  <c r="Q46" i="21" s="1"/>
  <c r="Q26" i="21" a="1"/>
  <c r="Q26" i="21" s="1"/>
  <c r="Q27" i="21" a="1"/>
  <c r="Q27" i="21" s="1"/>
  <c r="Q28" i="21" a="1"/>
  <c r="Q28" i="21" s="1"/>
  <c r="Q30" i="21" a="1"/>
  <c r="Q30" i="21" s="1"/>
  <c r="Q31" i="21" a="1"/>
  <c r="Q31" i="21" s="1"/>
  <c r="Q36" i="21" a="1"/>
  <c r="Q36" i="21" s="1"/>
  <c r="Q37" i="21" a="1"/>
  <c r="Q37" i="21" s="1"/>
  <c r="Q29" i="21" a="1"/>
  <c r="Q29" i="21" s="1"/>
  <c r="Q38" i="21" a="1"/>
  <c r="Q38" i="21" s="1"/>
  <c r="Q47" i="21" a="1"/>
  <c r="Q47" i="21" s="1"/>
  <c r="Q48" i="21" a="1"/>
  <c r="Q48" i="21" s="1"/>
  <c r="Q49" i="21" a="1"/>
  <c r="Q49" i="21" s="1"/>
  <c r="Q50" i="21" a="1"/>
  <c r="Q50" i="21" s="1"/>
  <c r="Q40" i="21" a="1"/>
  <c r="Q40" i="21" s="1"/>
  <c r="Q51" i="21" a="1"/>
  <c r="Q51" i="21" s="1"/>
  <c r="Q35" i="21" a="1"/>
  <c r="Q35" i="21" s="1"/>
  <c r="M32" i="21"/>
  <c r="M24" i="21"/>
  <c r="M25" i="21"/>
  <c r="M46" i="21"/>
  <c r="M26" i="21"/>
  <c r="M27" i="21"/>
  <c r="M28" i="21"/>
  <c r="M30" i="21"/>
  <c r="M31" i="21"/>
  <c r="M36" i="21"/>
  <c r="M37" i="21"/>
  <c r="M29" i="21"/>
  <c r="M38" i="21"/>
  <c r="M47" i="21"/>
  <c r="M48" i="21"/>
  <c r="M49" i="21"/>
  <c r="M50" i="21"/>
  <c r="M40" i="21"/>
  <c r="M51" i="21"/>
  <c r="M35" i="21"/>
  <c r="E42" i="6" l="1"/>
  <c r="E5" i="20" l="1"/>
  <c r="F5" i="20"/>
  <c r="G5" i="20"/>
  <c r="H5" i="20"/>
  <c r="I5" i="20"/>
  <c r="J5" i="20"/>
  <c r="K5" i="20"/>
  <c r="L5" i="20"/>
  <c r="E7" i="20"/>
  <c r="F7" i="20"/>
  <c r="G7" i="20"/>
  <c r="H7" i="20"/>
  <c r="I7" i="20"/>
  <c r="J7" i="20"/>
  <c r="K7" i="20"/>
  <c r="L7" i="20"/>
  <c r="E4" i="20"/>
  <c r="F4" i="20"/>
  <c r="G4" i="20"/>
  <c r="H4" i="20"/>
  <c r="I4" i="20"/>
  <c r="J4" i="20"/>
  <c r="K4" i="20"/>
  <c r="L4" i="20"/>
  <c r="E6" i="20"/>
  <c r="F6" i="20"/>
  <c r="G6" i="20"/>
  <c r="H6" i="20"/>
  <c r="I6" i="20"/>
  <c r="J6" i="20"/>
  <c r="K6" i="20"/>
  <c r="L6" i="20"/>
  <c r="E9" i="20"/>
  <c r="F9" i="20"/>
  <c r="G9" i="20"/>
  <c r="H9" i="20"/>
  <c r="I9" i="20"/>
  <c r="J9" i="20"/>
  <c r="K9" i="20"/>
  <c r="L9" i="20"/>
  <c r="E14" i="20"/>
  <c r="F14" i="20"/>
  <c r="G14" i="20"/>
  <c r="H14" i="20"/>
  <c r="I14" i="20"/>
  <c r="J14" i="20"/>
  <c r="K14" i="20"/>
  <c r="L14" i="20"/>
  <c r="E12" i="20"/>
  <c r="F12" i="20"/>
  <c r="G12" i="20"/>
  <c r="H12" i="20"/>
  <c r="I12" i="20"/>
  <c r="J12" i="20"/>
  <c r="K12" i="20"/>
  <c r="L12" i="20"/>
  <c r="E15" i="20"/>
  <c r="F15" i="20"/>
  <c r="G15" i="20"/>
  <c r="H15" i="20"/>
  <c r="I15" i="20"/>
  <c r="J15" i="20"/>
  <c r="K15" i="20"/>
  <c r="L15" i="20"/>
  <c r="E8" i="20"/>
  <c r="F8" i="20"/>
  <c r="G8" i="20"/>
  <c r="H8" i="20"/>
  <c r="I8" i="20"/>
  <c r="J8" i="20"/>
  <c r="K8" i="20"/>
  <c r="L8" i="20"/>
  <c r="E11" i="20"/>
  <c r="F11" i="20"/>
  <c r="G11" i="20"/>
  <c r="H11" i="20"/>
  <c r="I11" i="20"/>
  <c r="J11" i="20"/>
  <c r="K11" i="20"/>
  <c r="L11" i="20"/>
  <c r="E10" i="20"/>
  <c r="F10" i="20"/>
  <c r="G10" i="20"/>
  <c r="H10" i="20"/>
  <c r="I10" i="20"/>
  <c r="J10" i="20"/>
  <c r="K10" i="20"/>
  <c r="L10" i="20"/>
  <c r="L17" i="20"/>
  <c r="K17" i="20"/>
  <c r="J17" i="20"/>
  <c r="I17" i="20"/>
  <c r="H17" i="20"/>
  <c r="G17" i="20"/>
  <c r="F17" i="20"/>
  <c r="E17" i="20"/>
  <c r="L16" i="20"/>
  <c r="K16" i="20"/>
  <c r="J16" i="20"/>
  <c r="I16" i="20"/>
  <c r="H16" i="20"/>
  <c r="G16" i="20"/>
  <c r="F16" i="20"/>
  <c r="E16" i="20"/>
  <c r="L13" i="20"/>
  <c r="K13" i="20"/>
  <c r="J13" i="20"/>
  <c r="I13" i="20"/>
  <c r="H13" i="20"/>
  <c r="G13" i="20"/>
  <c r="F13" i="20"/>
  <c r="E13" i="20"/>
  <c r="E29" i="19"/>
  <c r="F29" i="19"/>
  <c r="G29" i="19"/>
  <c r="H29" i="19"/>
  <c r="I29" i="19"/>
  <c r="J29" i="19"/>
  <c r="K29" i="19"/>
  <c r="L29" i="19"/>
  <c r="E28" i="19"/>
  <c r="F28" i="19"/>
  <c r="G28" i="19"/>
  <c r="H28" i="19"/>
  <c r="I28" i="19"/>
  <c r="J28" i="19"/>
  <c r="K28" i="19"/>
  <c r="L28" i="19"/>
  <c r="E27" i="19"/>
  <c r="F27" i="19"/>
  <c r="G27" i="19"/>
  <c r="H27" i="19"/>
  <c r="I27" i="19"/>
  <c r="J27" i="19"/>
  <c r="K27" i="19"/>
  <c r="L27" i="19"/>
  <c r="N27" i="19" s="1" a="1"/>
  <c r="N27" i="19" s="1"/>
  <c r="P27" i="19" s="1"/>
  <c r="E26" i="19"/>
  <c r="F26" i="19"/>
  <c r="G26" i="19"/>
  <c r="H26" i="19"/>
  <c r="I26" i="19"/>
  <c r="J26" i="19"/>
  <c r="K26" i="19"/>
  <c r="L26" i="19"/>
  <c r="E25" i="19"/>
  <c r="F25" i="19"/>
  <c r="G25" i="19"/>
  <c r="H25" i="19"/>
  <c r="I25" i="19"/>
  <c r="J25" i="19"/>
  <c r="K25" i="19"/>
  <c r="L25" i="19"/>
  <c r="E24" i="19"/>
  <c r="F24" i="19"/>
  <c r="G24" i="19"/>
  <c r="H24" i="19"/>
  <c r="I24" i="19"/>
  <c r="J24" i="19"/>
  <c r="K24" i="19"/>
  <c r="L24" i="19"/>
  <c r="E11" i="19"/>
  <c r="F11" i="19"/>
  <c r="G11" i="19"/>
  <c r="H11" i="19"/>
  <c r="I11" i="19"/>
  <c r="J11" i="19"/>
  <c r="K11" i="19"/>
  <c r="L11" i="19"/>
  <c r="E5" i="19"/>
  <c r="F5" i="19"/>
  <c r="G5" i="19"/>
  <c r="H5" i="19"/>
  <c r="I5" i="19"/>
  <c r="J5" i="19"/>
  <c r="K5" i="19"/>
  <c r="L5" i="19"/>
  <c r="E21" i="19"/>
  <c r="F21" i="19"/>
  <c r="G21" i="19"/>
  <c r="H21" i="19"/>
  <c r="I21" i="19"/>
  <c r="J21" i="19"/>
  <c r="K21" i="19"/>
  <c r="L21" i="19"/>
  <c r="E13" i="19"/>
  <c r="F13" i="19"/>
  <c r="G13" i="19"/>
  <c r="H13" i="19"/>
  <c r="I13" i="19"/>
  <c r="J13" i="19"/>
  <c r="K13" i="19"/>
  <c r="L13" i="19"/>
  <c r="E20" i="19"/>
  <c r="F20" i="19"/>
  <c r="G20" i="19"/>
  <c r="H20" i="19"/>
  <c r="I20" i="19"/>
  <c r="J20" i="19"/>
  <c r="K20" i="19"/>
  <c r="L20" i="19"/>
  <c r="E16" i="19"/>
  <c r="F16" i="19"/>
  <c r="G16" i="19"/>
  <c r="H16" i="19"/>
  <c r="I16" i="19"/>
  <c r="J16" i="19"/>
  <c r="K16" i="19"/>
  <c r="L16" i="19"/>
  <c r="E23" i="19"/>
  <c r="F23" i="19"/>
  <c r="G23" i="19"/>
  <c r="H23" i="19"/>
  <c r="I23" i="19"/>
  <c r="J23" i="19"/>
  <c r="K23" i="19"/>
  <c r="L23" i="19"/>
  <c r="E22" i="19"/>
  <c r="F22" i="19"/>
  <c r="G22" i="19"/>
  <c r="H22" i="19"/>
  <c r="I22" i="19"/>
  <c r="J22" i="19"/>
  <c r="K22" i="19"/>
  <c r="L22" i="19"/>
  <c r="E15" i="19"/>
  <c r="F15" i="19"/>
  <c r="G15" i="19"/>
  <c r="H15" i="19"/>
  <c r="I15" i="19"/>
  <c r="J15" i="19"/>
  <c r="K15" i="19"/>
  <c r="L15" i="19"/>
  <c r="E17" i="19"/>
  <c r="F17" i="19"/>
  <c r="G17" i="19"/>
  <c r="H17" i="19"/>
  <c r="I17" i="19"/>
  <c r="J17" i="19"/>
  <c r="K17" i="19"/>
  <c r="L17" i="19"/>
  <c r="E18" i="19"/>
  <c r="F18" i="19"/>
  <c r="G18" i="19"/>
  <c r="H18" i="19"/>
  <c r="I18" i="19"/>
  <c r="J18" i="19"/>
  <c r="K18" i="19"/>
  <c r="L18" i="19"/>
  <c r="E14" i="19"/>
  <c r="F14" i="19"/>
  <c r="G14" i="19"/>
  <c r="H14" i="19"/>
  <c r="I14" i="19"/>
  <c r="J14" i="19"/>
  <c r="K14" i="19"/>
  <c r="L14" i="19"/>
  <c r="E4" i="19"/>
  <c r="F4" i="19"/>
  <c r="G4" i="19"/>
  <c r="H4" i="19"/>
  <c r="I4" i="19"/>
  <c r="J4" i="19"/>
  <c r="K4" i="19"/>
  <c r="L4" i="19"/>
  <c r="E8" i="19"/>
  <c r="F8" i="19"/>
  <c r="G8" i="19"/>
  <c r="H8" i="19"/>
  <c r="I8" i="19"/>
  <c r="J8" i="19"/>
  <c r="K8" i="19"/>
  <c r="L8" i="19"/>
  <c r="E12" i="19"/>
  <c r="F12" i="19"/>
  <c r="G12" i="19"/>
  <c r="H12" i="19"/>
  <c r="I12" i="19"/>
  <c r="J12" i="19"/>
  <c r="K12" i="19"/>
  <c r="L12" i="19"/>
  <c r="E10" i="19"/>
  <c r="F10" i="19"/>
  <c r="G10" i="19"/>
  <c r="H10" i="19"/>
  <c r="I10" i="19"/>
  <c r="J10" i="19"/>
  <c r="K10" i="19"/>
  <c r="L10" i="19"/>
  <c r="O10" i="19" s="1" a="1"/>
  <c r="O10" i="19" s="1"/>
  <c r="E19" i="19"/>
  <c r="F19" i="19"/>
  <c r="G19" i="19"/>
  <c r="H19" i="19"/>
  <c r="I19" i="19"/>
  <c r="J19" i="19"/>
  <c r="K19" i="19"/>
  <c r="L19" i="19"/>
  <c r="E6" i="19"/>
  <c r="F6" i="19"/>
  <c r="G6" i="19"/>
  <c r="H6" i="19"/>
  <c r="I6" i="19"/>
  <c r="J6" i="19"/>
  <c r="K6" i="19"/>
  <c r="L6" i="19"/>
  <c r="E7" i="19"/>
  <c r="F7" i="19"/>
  <c r="G7" i="19"/>
  <c r="H7" i="19"/>
  <c r="I7" i="19"/>
  <c r="J7" i="19"/>
  <c r="K7" i="19"/>
  <c r="L7" i="19"/>
  <c r="E9" i="19"/>
  <c r="F9" i="19"/>
  <c r="G9" i="19"/>
  <c r="H9" i="19"/>
  <c r="I9" i="19"/>
  <c r="J9" i="19"/>
  <c r="K9" i="19"/>
  <c r="L9" i="19"/>
  <c r="E4" i="12"/>
  <c r="F4" i="12"/>
  <c r="G4" i="12"/>
  <c r="H4" i="12"/>
  <c r="I4" i="12"/>
  <c r="J4" i="12"/>
  <c r="K4" i="12"/>
  <c r="L4" i="12"/>
  <c r="E22" i="18"/>
  <c r="F22" i="18"/>
  <c r="G22" i="18"/>
  <c r="H22" i="18"/>
  <c r="I22" i="18"/>
  <c r="J22" i="18"/>
  <c r="K22" i="18"/>
  <c r="L22" i="18"/>
  <c r="E21" i="18"/>
  <c r="F21" i="18"/>
  <c r="G21" i="18"/>
  <c r="H21" i="18"/>
  <c r="I21" i="18"/>
  <c r="J21" i="18"/>
  <c r="K21" i="18"/>
  <c r="L21" i="18"/>
  <c r="E20" i="18"/>
  <c r="F20" i="18"/>
  <c r="G20" i="18"/>
  <c r="H20" i="18"/>
  <c r="I20" i="18"/>
  <c r="J20" i="18"/>
  <c r="K20" i="18"/>
  <c r="L20" i="18"/>
  <c r="E19" i="18"/>
  <c r="F19" i="18"/>
  <c r="G19" i="18"/>
  <c r="H19" i="18"/>
  <c r="I19" i="18"/>
  <c r="J19" i="18"/>
  <c r="K19" i="18"/>
  <c r="L19" i="18"/>
  <c r="E18" i="18"/>
  <c r="F18" i="18"/>
  <c r="G18" i="18"/>
  <c r="H18" i="18"/>
  <c r="I18" i="18"/>
  <c r="J18" i="18"/>
  <c r="K18" i="18"/>
  <c r="L18" i="18"/>
  <c r="E17" i="18"/>
  <c r="F17" i="18"/>
  <c r="G17" i="18"/>
  <c r="H17" i="18"/>
  <c r="I17" i="18"/>
  <c r="J17" i="18"/>
  <c r="K17" i="18"/>
  <c r="L17" i="18"/>
  <c r="E16" i="18"/>
  <c r="F16" i="18"/>
  <c r="G16" i="18"/>
  <c r="H16" i="18"/>
  <c r="I16" i="18"/>
  <c r="J16" i="18"/>
  <c r="K16" i="18"/>
  <c r="L16" i="18"/>
  <c r="E15" i="18"/>
  <c r="F15" i="18"/>
  <c r="G15" i="18"/>
  <c r="H15" i="18"/>
  <c r="I15" i="18"/>
  <c r="J15" i="18"/>
  <c r="K15" i="18"/>
  <c r="L15" i="18"/>
  <c r="E14" i="18"/>
  <c r="F14" i="18"/>
  <c r="G14" i="18"/>
  <c r="H14" i="18"/>
  <c r="I14" i="18"/>
  <c r="J14" i="18"/>
  <c r="K14" i="18"/>
  <c r="L14" i="18"/>
  <c r="E13" i="18"/>
  <c r="F13" i="18"/>
  <c r="G13" i="18"/>
  <c r="H13" i="18"/>
  <c r="I13" i="18"/>
  <c r="J13" i="18"/>
  <c r="K13" i="18"/>
  <c r="L13" i="18"/>
  <c r="E12" i="18"/>
  <c r="F12" i="18"/>
  <c r="G12" i="18"/>
  <c r="H12" i="18"/>
  <c r="I12" i="18"/>
  <c r="J12" i="18"/>
  <c r="K12" i="18"/>
  <c r="L12" i="18"/>
  <c r="E11" i="18"/>
  <c r="F11" i="18"/>
  <c r="G11" i="18"/>
  <c r="H11" i="18"/>
  <c r="I11" i="18"/>
  <c r="J11" i="18"/>
  <c r="K11" i="18"/>
  <c r="L11" i="18"/>
  <c r="E5" i="18"/>
  <c r="F5" i="18"/>
  <c r="G5" i="18"/>
  <c r="H5" i="18"/>
  <c r="I5" i="18"/>
  <c r="J5" i="18"/>
  <c r="K5" i="18"/>
  <c r="L5" i="18"/>
  <c r="E8" i="18"/>
  <c r="F8" i="18"/>
  <c r="Q8" i="18" s="1" a="1"/>
  <c r="Q8" i="18" s="1"/>
  <c r="G8" i="18"/>
  <c r="H8" i="18"/>
  <c r="I8" i="18"/>
  <c r="J8" i="18"/>
  <c r="K8" i="18"/>
  <c r="L8" i="18"/>
  <c r="E6" i="18"/>
  <c r="F6" i="18"/>
  <c r="Q6" i="18" s="1" a="1"/>
  <c r="Q6" i="18" s="1"/>
  <c r="G6" i="18"/>
  <c r="H6" i="18"/>
  <c r="I6" i="18"/>
  <c r="J6" i="18"/>
  <c r="K6" i="18"/>
  <c r="L6" i="18"/>
  <c r="E7" i="18"/>
  <c r="F7" i="18"/>
  <c r="G7" i="18"/>
  <c r="H7" i="18"/>
  <c r="I7" i="18"/>
  <c r="J7" i="18"/>
  <c r="K7" i="18"/>
  <c r="L7" i="18"/>
  <c r="E9" i="18"/>
  <c r="F9" i="18"/>
  <c r="G9" i="18"/>
  <c r="H9" i="18"/>
  <c r="I9" i="18"/>
  <c r="J9" i="18"/>
  <c r="K9" i="18"/>
  <c r="L9" i="18"/>
  <c r="Q9" i="18" s="1" a="1"/>
  <c r="Q9" i="18" s="1"/>
  <c r="E4" i="18"/>
  <c r="F4" i="18"/>
  <c r="G4" i="18"/>
  <c r="H4" i="18"/>
  <c r="I4" i="18"/>
  <c r="J4" i="18"/>
  <c r="K4" i="18"/>
  <c r="L4" i="18"/>
  <c r="O4" i="18" s="1" a="1"/>
  <c r="O4" i="18" s="1"/>
  <c r="E10" i="18"/>
  <c r="F10" i="18"/>
  <c r="G10" i="18"/>
  <c r="H10" i="18"/>
  <c r="I10" i="18"/>
  <c r="J10" i="18"/>
  <c r="K10" i="18"/>
  <c r="L10" i="18"/>
  <c r="E9" i="11"/>
  <c r="F9" i="11"/>
  <c r="G9" i="11"/>
  <c r="H9" i="11"/>
  <c r="I9" i="11"/>
  <c r="J9" i="11"/>
  <c r="K9" i="11"/>
  <c r="L9" i="11"/>
  <c r="Q9" i="11" s="1" a="1"/>
  <c r="Q9" i="11" s="1"/>
  <c r="F7" i="10"/>
  <c r="E30" i="1"/>
  <c r="F30" i="1"/>
  <c r="G30" i="1"/>
  <c r="H30" i="1"/>
  <c r="I30" i="1"/>
  <c r="J30" i="1"/>
  <c r="K30" i="1"/>
  <c r="L30" i="1"/>
  <c r="E6" i="1"/>
  <c r="F6" i="1"/>
  <c r="G6" i="1"/>
  <c r="H6" i="1"/>
  <c r="I6" i="1"/>
  <c r="J6" i="1"/>
  <c r="K6" i="1"/>
  <c r="L6" i="1"/>
  <c r="L5" i="3"/>
  <c r="L16" i="16"/>
  <c r="L15" i="16"/>
  <c r="L14" i="16"/>
  <c r="L13" i="16"/>
  <c r="L12" i="16"/>
  <c r="L11" i="16"/>
  <c r="L10" i="16"/>
  <c r="L9" i="16"/>
  <c r="L7" i="16"/>
  <c r="L8" i="16"/>
  <c r="L6" i="16"/>
  <c r="L4" i="16"/>
  <c r="L5" i="16"/>
  <c r="L29" i="12"/>
  <c r="L28" i="12"/>
  <c r="L27" i="12"/>
  <c r="L26" i="12"/>
  <c r="L25" i="12"/>
  <c r="L24" i="12"/>
  <c r="L23" i="12"/>
  <c r="L22" i="12"/>
  <c r="L21" i="12"/>
  <c r="L20" i="12"/>
  <c r="L16" i="12"/>
  <c r="L18" i="12"/>
  <c r="L13" i="12"/>
  <c r="L8" i="12"/>
  <c r="L15" i="12"/>
  <c r="L12" i="12"/>
  <c r="L14" i="12"/>
  <c r="L10" i="12"/>
  <c r="L9" i="12"/>
  <c r="L7" i="12"/>
  <c r="L17" i="12"/>
  <c r="L19" i="12"/>
  <c r="L11" i="12"/>
  <c r="L5" i="12"/>
  <c r="L6" i="12"/>
  <c r="L16" i="11"/>
  <c r="L15" i="11"/>
  <c r="L14" i="11"/>
  <c r="L13" i="11"/>
  <c r="L12" i="11"/>
  <c r="L11" i="11"/>
  <c r="L10" i="11"/>
  <c r="L8" i="11"/>
  <c r="L5" i="11"/>
  <c r="L7" i="11"/>
  <c r="L4" i="11"/>
  <c r="L6" i="11"/>
  <c r="L42" i="10"/>
  <c r="L41" i="10"/>
  <c r="L40" i="10"/>
  <c r="L39" i="10"/>
  <c r="L38" i="10"/>
  <c r="L37" i="10"/>
  <c r="L36" i="10"/>
  <c r="L35" i="10"/>
  <c r="L25" i="10"/>
  <c r="L11" i="10"/>
  <c r="L24" i="10"/>
  <c r="L4" i="10"/>
  <c r="L28" i="10"/>
  <c r="L20" i="10"/>
  <c r="L26" i="10"/>
  <c r="L27" i="10"/>
  <c r="L23" i="10"/>
  <c r="L14" i="10"/>
  <c r="L33" i="10"/>
  <c r="L17" i="10"/>
  <c r="L19" i="10"/>
  <c r="L32" i="10"/>
  <c r="L22" i="10"/>
  <c r="L34" i="10"/>
  <c r="L30" i="10"/>
  <c r="L21" i="10"/>
  <c r="L12" i="10"/>
  <c r="L13" i="10"/>
  <c r="L10" i="10"/>
  <c r="L18" i="10"/>
  <c r="L15" i="10"/>
  <c r="L16" i="10"/>
  <c r="L29" i="10"/>
  <c r="L6" i="10"/>
  <c r="L5" i="10"/>
  <c r="L8" i="10"/>
  <c r="L7" i="10"/>
  <c r="L31" i="10"/>
  <c r="L9" i="10"/>
  <c r="L14" i="9"/>
  <c r="L4" i="9"/>
  <c r="L10" i="9"/>
  <c r="L7" i="9"/>
  <c r="L9" i="9"/>
  <c r="L13" i="9"/>
  <c r="L5" i="9"/>
  <c r="L11" i="9"/>
  <c r="L6" i="9"/>
  <c r="L8" i="9"/>
  <c r="L12" i="9"/>
  <c r="L35" i="8"/>
  <c r="L34" i="8"/>
  <c r="L33" i="8"/>
  <c r="L32" i="8"/>
  <c r="L22" i="8"/>
  <c r="L9" i="8"/>
  <c r="L14" i="8"/>
  <c r="L24" i="8"/>
  <c r="L20" i="8"/>
  <c r="L19" i="8"/>
  <c r="L26" i="8"/>
  <c r="L27" i="8"/>
  <c r="L21" i="8"/>
  <c r="L17" i="8"/>
  <c r="L15" i="8"/>
  <c r="L31" i="8"/>
  <c r="L25" i="8"/>
  <c r="L30" i="8"/>
  <c r="L18" i="8"/>
  <c r="L16" i="8"/>
  <c r="L28" i="8"/>
  <c r="L13" i="8"/>
  <c r="L10" i="8"/>
  <c r="L12" i="8"/>
  <c r="L6" i="8"/>
  <c r="L8" i="8"/>
  <c r="L29" i="8"/>
  <c r="L11" i="8"/>
  <c r="L7" i="8"/>
  <c r="L23" i="8"/>
  <c r="L5" i="8"/>
  <c r="L4" i="8"/>
  <c r="L42" i="6"/>
  <c r="L9" i="6"/>
  <c r="L41" i="6"/>
  <c r="L40" i="6"/>
  <c r="L30" i="6"/>
  <c r="L13" i="6"/>
  <c r="L31" i="6"/>
  <c r="L29" i="6"/>
  <c r="L18" i="6"/>
  <c r="L22" i="6"/>
  <c r="L23" i="6"/>
  <c r="L36" i="6"/>
  <c r="L24" i="6"/>
  <c r="L20" i="6"/>
  <c r="L7" i="6"/>
  <c r="L15" i="6"/>
  <c r="L26" i="6"/>
  <c r="L27" i="6"/>
  <c r="L32" i="6"/>
  <c r="L39" i="6"/>
  <c r="L33" i="6"/>
  <c r="L21" i="6"/>
  <c r="L35" i="6"/>
  <c r="L11" i="6"/>
  <c r="L25" i="6"/>
  <c r="L38" i="6"/>
  <c r="L28" i="6"/>
  <c r="L8" i="6"/>
  <c r="L17" i="6"/>
  <c r="L37" i="6"/>
  <c r="L19" i="6"/>
  <c r="L10" i="6"/>
  <c r="L16" i="6"/>
  <c r="L12" i="6"/>
  <c r="L14" i="6"/>
  <c r="L34" i="6"/>
  <c r="L5" i="6"/>
  <c r="L6" i="6"/>
  <c r="L4" i="6"/>
  <c r="L12" i="5"/>
  <c r="L11" i="5"/>
  <c r="L16" i="5"/>
  <c r="L13" i="5"/>
  <c r="L8" i="5"/>
  <c r="L14" i="5"/>
  <c r="L9" i="5"/>
  <c r="L17" i="5"/>
  <c r="L6" i="5"/>
  <c r="L7" i="5"/>
  <c r="L4" i="5"/>
  <c r="L10" i="5"/>
  <c r="L5" i="5"/>
  <c r="L15" i="5"/>
  <c r="L22" i="3"/>
  <c r="L21" i="3"/>
  <c r="L19" i="3"/>
  <c r="L18" i="3"/>
  <c r="L15" i="3"/>
  <c r="L14" i="3"/>
  <c r="L7" i="3"/>
  <c r="L17" i="3"/>
  <c r="L12" i="3"/>
  <c r="L16" i="3"/>
  <c r="L11" i="3"/>
  <c r="L8" i="3"/>
  <c r="L13" i="3"/>
  <c r="L6" i="3"/>
  <c r="L20" i="3"/>
  <c r="L9" i="3"/>
  <c r="L10" i="3"/>
  <c r="L4" i="3"/>
  <c r="L18" i="2"/>
  <c r="L27" i="2"/>
  <c r="L26" i="2"/>
  <c r="L6" i="2"/>
  <c r="L23" i="2"/>
  <c r="L22" i="2"/>
  <c r="L5" i="2"/>
  <c r="L25" i="2"/>
  <c r="L21" i="2"/>
  <c r="L34" i="2"/>
  <c r="L40" i="2"/>
  <c r="L24" i="2"/>
  <c r="L17" i="2"/>
  <c r="L16" i="2"/>
  <c r="L31" i="2"/>
  <c r="L33" i="2"/>
  <c r="L7" i="2"/>
  <c r="L39" i="2"/>
  <c r="L19" i="2"/>
  <c r="L36" i="2"/>
  <c r="L41" i="2"/>
  <c r="L29" i="2"/>
  <c r="L42" i="2"/>
  <c r="L32" i="2"/>
  <c r="E32" i="2"/>
  <c r="F32" i="2"/>
  <c r="G32" i="2"/>
  <c r="H32" i="2"/>
  <c r="I32" i="2"/>
  <c r="J32" i="2"/>
  <c r="K32" i="2"/>
  <c r="L30" i="2"/>
  <c r="L35" i="2"/>
  <c r="L28" i="2"/>
  <c r="L15" i="2"/>
  <c r="L10" i="2"/>
  <c r="L13" i="2"/>
  <c r="L37" i="2"/>
  <c r="L12" i="2"/>
  <c r="L14" i="2"/>
  <c r="L11" i="2"/>
  <c r="L8" i="2"/>
  <c r="L4" i="2"/>
  <c r="L20" i="2"/>
  <c r="L38" i="2"/>
  <c r="L9" i="2"/>
  <c r="L42" i="1"/>
  <c r="L41" i="1"/>
  <c r="L40" i="1"/>
  <c r="L39" i="1"/>
  <c r="L18" i="1"/>
  <c r="L8" i="1"/>
  <c r="L20" i="1"/>
  <c r="L22" i="1"/>
  <c r="L13" i="1"/>
  <c r="L7" i="1"/>
  <c r="L25" i="1"/>
  <c r="L24" i="1"/>
  <c r="L23" i="1"/>
  <c r="L21" i="1"/>
  <c r="L10" i="1"/>
  <c r="L14" i="1"/>
  <c r="L38" i="1"/>
  <c r="L32" i="1"/>
  <c r="L16" i="1"/>
  <c r="L17" i="1"/>
  <c r="L11" i="1"/>
  <c r="L37" i="1"/>
  <c r="L29" i="1"/>
  <c r="L36" i="1"/>
  <c r="L31" i="1"/>
  <c r="Q31" i="1" s="1" a="1"/>
  <c r="Q31" i="1" s="1"/>
  <c r="L35" i="1"/>
  <c r="L28" i="1"/>
  <c r="L34" i="1"/>
  <c r="L12" i="1"/>
  <c r="L27" i="1"/>
  <c r="L9" i="1"/>
  <c r="L33" i="1"/>
  <c r="Q33" i="1" s="1" a="1"/>
  <c r="Q33" i="1" s="1"/>
  <c r="L26" i="1"/>
  <c r="L15" i="1"/>
  <c r="L19" i="1"/>
  <c r="L5" i="1"/>
  <c r="L4" i="1"/>
  <c r="K16" i="16"/>
  <c r="K15" i="16"/>
  <c r="K14" i="16"/>
  <c r="K13" i="16"/>
  <c r="K12" i="16"/>
  <c r="K11" i="16"/>
  <c r="K10" i="16"/>
  <c r="K9" i="16"/>
  <c r="K7" i="16"/>
  <c r="K8" i="16"/>
  <c r="K4" i="16"/>
  <c r="K6" i="16"/>
  <c r="K5" i="16"/>
  <c r="K29" i="12"/>
  <c r="K28" i="12"/>
  <c r="K27" i="12"/>
  <c r="K26" i="12"/>
  <c r="K25" i="12"/>
  <c r="K24" i="12"/>
  <c r="K16" i="12"/>
  <c r="K15" i="12"/>
  <c r="K23" i="12"/>
  <c r="K22" i="12"/>
  <c r="K18" i="12"/>
  <c r="K21" i="12"/>
  <c r="K13" i="12"/>
  <c r="K20" i="12"/>
  <c r="K8" i="12"/>
  <c r="K12" i="12"/>
  <c r="K14" i="12"/>
  <c r="K10" i="12"/>
  <c r="K9" i="12"/>
  <c r="K7" i="12"/>
  <c r="K17" i="12"/>
  <c r="K19" i="12"/>
  <c r="K11" i="12"/>
  <c r="K6" i="12"/>
  <c r="K5" i="12"/>
  <c r="K16" i="11"/>
  <c r="K15" i="11"/>
  <c r="K14" i="11"/>
  <c r="K13" i="11"/>
  <c r="K12" i="11"/>
  <c r="K11" i="11"/>
  <c r="K10" i="11"/>
  <c r="K8" i="11"/>
  <c r="K5" i="11"/>
  <c r="K7" i="11"/>
  <c r="K6" i="11"/>
  <c r="K4" i="11"/>
  <c r="K42" i="10"/>
  <c r="K41" i="10"/>
  <c r="K40" i="10"/>
  <c r="K39" i="10"/>
  <c r="K38" i="10"/>
  <c r="K37" i="10"/>
  <c r="K36" i="10"/>
  <c r="K35" i="10"/>
  <c r="K25" i="10"/>
  <c r="K11" i="10"/>
  <c r="K24" i="10"/>
  <c r="K4" i="10"/>
  <c r="K28" i="10"/>
  <c r="K20" i="10"/>
  <c r="K12" i="10"/>
  <c r="K27" i="10"/>
  <c r="K23" i="10"/>
  <c r="K14" i="10"/>
  <c r="K33" i="10"/>
  <c r="K17" i="10"/>
  <c r="K19" i="10"/>
  <c r="K32" i="10"/>
  <c r="K22" i="10"/>
  <c r="K34" i="10"/>
  <c r="K30" i="10"/>
  <c r="K21" i="10"/>
  <c r="K26" i="10"/>
  <c r="K13" i="10"/>
  <c r="K10" i="10"/>
  <c r="K18" i="10"/>
  <c r="K16" i="10"/>
  <c r="K15" i="10"/>
  <c r="K29" i="10"/>
  <c r="K5" i="10"/>
  <c r="K7" i="10"/>
  <c r="K8" i="10"/>
  <c r="K6" i="10"/>
  <c r="K9" i="10"/>
  <c r="K31" i="10"/>
  <c r="K14" i="9"/>
  <c r="K4" i="9"/>
  <c r="K10" i="9"/>
  <c r="K7" i="9"/>
  <c r="K9" i="9"/>
  <c r="K13" i="9"/>
  <c r="K5" i="9"/>
  <c r="K6" i="9"/>
  <c r="K11" i="9"/>
  <c r="K8" i="9"/>
  <c r="K12" i="9"/>
  <c r="K42" i="6"/>
  <c r="K9" i="6"/>
  <c r="K41" i="6"/>
  <c r="K40" i="6"/>
  <c r="K30" i="6"/>
  <c r="K13" i="6"/>
  <c r="K31" i="6"/>
  <c r="K15" i="6"/>
  <c r="K29" i="6"/>
  <c r="K18" i="6"/>
  <c r="K22" i="6"/>
  <c r="K23" i="6"/>
  <c r="K24" i="6"/>
  <c r="K20" i="6"/>
  <c r="K7" i="6"/>
  <c r="K26" i="6"/>
  <c r="K27" i="6"/>
  <c r="K32" i="6"/>
  <c r="K39" i="6"/>
  <c r="K33" i="6"/>
  <c r="K21" i="6"/>
  <c r="K35" i="6"/>
  <c r="K11" i="6"/>
  <c r="K25" i="6"/>
  <c r="K38" i="6"/>
  <c r="K8" i="6"/>
  <c r="K28" i="6"/>
  <c r="K19" i="6"/>
  <c r="K10" i="6"/>
  <c r="K36" i="6"/>
  <c r="K16" i="6"/>
  <c r="K37" i="6"/>
  <c r="K14" i="6"/>
  <c r="K12" i="6"/>
  <c r="K5" i="6"/>
  <c r="K34" i="6"/>
  <c r="K6" i="6"/>
  <c r="K4" i="6"/>
  <c r="K12" i="5"/>
  <c r="K11" i="5"/>
  <c r="K16" i="5"/>
  <c r="K13" i="5"/>
  <c r="K8" i="5"/>
  <c r="K14" i="5"/>
  <c r="K9" i="5"/>
  <c r="K6" i="5"/>
  <c r="K7" i="5"/>
  <c r="K17" i="5"/>
  <c r="K4" i="5"/>
  <c r="K10" i="5"/>
  <c r="K5" i="5"/>
  <c r="K15" i="5"/>
  <c r="K22" i="3"/>
  <c r="K21" i="3"/>
  <c r="K19" i="3"/>
  <c r="K18" i="3"/>
  <c r="K15" i="3"/>
  <c r="K14" i="3"/>
  <c r="K7" i="3"/>
  <c r="K17" i="3"/>
  <c r="K12" i="3"/>
  <c r="K11" i="3"/>
  <c r="K16" i="3"/>
  <c r="K13" i="3"/>
  <c r="K4" i="3"/>
  <c r="K8" i="3"/>
  <c r="K20" i="3"/>
  <c r="K9" i="3"/>
  <c r="K10" i="3"/>
  <c r="K6" i="3"/>
  <c r="K5" i="3"/>
  <c r="K18" i="2"/>
  <c r="K27" i="2"/>
  <c r="K25" i="2"/>
  <c r="E25" i="2"/>
  <c r="F25" i="2"/>
  <c r="G25" i="2"/>
  <c r="H25" i="2"/>
  <c r="I25" i="2"/>
  <c r="J25" i="2"/>
  <c r="K24" i="2"/>
  <c r="K21" i="2"/>
  <c r="K17" i="2"/>
  <c r="K26" i="2"/>
  <c r="K6" i="2"/>
  <c r="K23" i="2"/>
  <c r="K34" i="2"/>
  <c r="K40" i="2"/>
  <c r="K16" i="2"/>
  <c r="K22" i="2"/>
  <c r="K31" i="2"/>
  <c r="K33" i="2"/>
  <c r="K7" i="2"/>
  <c r="K39" i="2"/>
  <c r="K36" i="2"/>
  <c r="K41" i="2"/>
  <c r="K29" i="2"/>
  <c r="K42" i="2"/>
  <c r="K10" i="2"/>
  <c r="K30" i="2"/>
  <c r="K35" i="2"/>
  <c r="K19" i="2"/>
  <c r="K28" i="2"/>
  <c r="K15" i="2"/>
  <c r="K5" i="2"/>
  <c r="K13" i="2"/>
  <c r="K37" i="2"/>
  <c r="K12" i="2"/>
  <c r="K11" i="2"/>
  <c r="K14" i="2"/>
  <c r="K8" i="2"/>
  <c r="K4" i="2"/>
  <c r="K20" i="2"/>
  <c r="K38" i="2"/>
  <c r="K9" i="2"/>
  <c r="K42" i="1"/>
  <c r="K41" i="1"/>
  <c r="K40" i="1"/>
  <c r="K39" i="1"/>
  <c r="K18" i="1"/>
  <c r="K8" i="1"/>
  <c r="K20" i="1"/>
  <c r="K22" i="1"/>
  <c r="K13" i="1"/>
  <c r="K7" i="1"/>
  <c r="K25" i="1"/>
  <c r="K24" i="1"/>
  <c r="K23" i="1"/>
  <c r="K21" i="1"/>
  <c r="K10" i="1"/>
  <c r="K32" i="1"/>
  <c r="K16" i="1"/>
  <c r="K17" i="1"/>
  <c r="K11" i="1"/>
  <c r="K37" i="1"/>
  <c r="K29" i="1"/>
  <c r="K12" i="1"/>
  <c r="K36" i="1"/>
  <c r="K28" i="1"/>
  <c r="K31" i="1"/>
  <c r="K35" i="1"/>
  <c r="K14" i="1"/>
  <c r="K38" i="1"/>
  <c r="K27" i="1"/>
  <c r="K34" i="1"/>
  <c r="K15" i="1"/>
  <c r="K9" i="1"/>
  <c r="K26" i="1"/>
  <c r="K19" i="1"/>
  <c r="K5" i="1"/>
  <c r="K33" i="1"/>
  <c r="K4" i="1"/>
  <c r="K35" i="8"/>
  <c r="K34" i="8"/>
  <c r="K33" i="8"/>
  <c r="K32" i="8"/>
  <c r="K22" i="8"/>
  <c r="K9" i="8"/>
  <c r="K14" i="8"/>
  <c r="K24" i="8"/>
  <c r="K20" i="8"/>
  <c r="K27" i="8"/>
  <c r="K19" i="8"/>
  <c r="K21" i="8"/>
  <c r="K17" i="8"/>
  <c r="K15" i="8"/>
  <c r="K26" i="8"/>
  <c r="K31" i="8"/>
  <c r="K25" i="8"/>
  <c r="K30" i="8"/>
  <c r="K18" i="8"/>
  <c r="K13" i="8"/>
  <c r="K16" i="8"/>
  <c r="K28" i="8"/>
  <c r="K10" i="8"/>
  <c r="K12" i="8"/>
  <c r="K6" i="8"/>
  <c r="K23" i="8"/>
  <c r="K7" i="8"/>
  <c r="K8" i="8"/>
  <c r="K29" i="8"/>
  <c r="K11" i="8"/>
  <c r="K5" i="8"/>
  <c r="K4" i="8"/>
  <c r="J16" i="16"/>
  <c r="J15" i="16"/>
  <c r="J14" i="16"/>
  <c r="J13" i="16"/>
  <c r="J12" i="16"/>
  <c r="J11" i="16"/>
  <c r="J10" i="16"/>
  <c r="J4" i="16"/>
  <c r="J9" i="16"/>
  <c r="J7" i="16"/>
  <c r="J8" i="16"/>
  <c r="J6" i="16"/>
  <c r="J5" i="16"/>
  <c r="J29" i="12"/>
  <c r="J28" i="12"/>
  <c r="J27" i="12"/>
  <c r="J26" i="12"/>
  <c r="J25" i="12"/>
  <c r="J24" i="12"/>
  <c r="J16" i="12"/>
  <c r="J15" i="12"/>
  <c r="J12" i="12"/>
  <c r="J23" i="12"/>
  <c r="J22" i="12"/>
  <c r="J18" i="12"/>
  <c r="J21" i="12"/>
  <c r="J13" i="12"/>
  <c r="J20" i="12"/>
  <c r="J8" i="12"/>
  <c r="J14" i="12"/>
  <c r="J10" i="12"/>
  <c r="J17" i="12"/>
  <c r="J7" i="12"/>
  <c r="J19" i="12"/>
  <c r="J9" i="12"/>
  <c r="J11" i="12"/>
  <c r="J6" i="12"/>
  <c r="J5" i="12"/>
  <c r="J16" i="11"/>
  <c r="J15" i="11"/>
  <c r="J14" i="11"/>
  <c r="J13" i="11"/>
  <c r="J12" i="11"/>
  <c r="J11" i="11"/>
  <c r="J10" i="11"/>
  <c r="J7" i="11"/>
  <c r="J8" i="11"/>
  <c r="J5" i="11"/>
  <c r="J6" i="11"/>
  <c r="J4" i="11"/>
  <c r="J42" i="10"/>
  <c r="J41" i="10"/>
  <c r="J40" i="10"/>
  <c r="J39" i="10"/>
  <c r="J38" i="10"/>
  <c r="J37" i="10"/>
  <c r="J36" i="10"/>
  <c r="J35" i="10"/>
  <c r="J25" i="10"/>
  <c r="J11" i="10"/>
  <c r="J24" i="10"/>
  <c r="J4" i="10"/>
  <c r="J28" i="10"/>
  <c r="J20" i="10"/>
  <c r="J17" i="10"/>
  <c r="J27" i="10"/>
  <c r="J23" i="10"/>
  <c r="J14" i="10"/>
  <c r="J33" i="10"/>
  <c r="J19" i="10"/>
  <c r="J32" i="10"/>
  <c r="J22" i="10"/>
  <c r="J34" i="10"/>
  <c r="J21" i="10"/>
  <c r="J26" i="10"/>
  <c r="J30" i="10"/>
  <c r="J12" i="10"/>
  <c r="J13" i="10"/>
  <c r="J10" i="10"/>
  <c r="J18" i="10"/>
  <c r="J16" i="10"/>
  <c r="J5" i="10"/>
  <c r="J15" i="10"/>
  <c r="J29" i="10"/>
  <c r="J7" i="10"/>
  <c r="J8" i="10"/>
  <c r="J9" i="10"/>
  <c r="J6" i="10"/>
  <c r="J31" i="10"/>
  <c r="J14" i="9"/>
  <c r="J4" i="9"/>
  <c r="J10" i="9"/>
  <c r="J7" i="9"/>
  <c r="J9" i="9"/>
  <c r="J13" i="9"/>
  <c r="J5" i="9"/>
  <c r="J6" i="9"/>
  <c r="J11" i="9"/>
  <c r="J8" i="9"/>
  <c r="J12" i="9"/>
  <c r="J35" i="8"/>
  <c r="J34" i="8"/>
  <c r="J33" i="8"/>
  <c r="J32" i="8"/>
  <c r="J22" i="8"/>
  <c r="J9" i="8"/>
  <c r="J14" i="8"/>
  <c r="J24" i="8"/>
  <c r="J20" i="8"/>
  <c r="J27" i="8"/>
  <c r="J6" i="8"/>
  <c r="J25" i="8"/>
  <c r="J19" i="8"/>
  <c r="J17" i="8"/>
  <c r="J21" i="8"/>
  <c r="J26" i="8"/>
  <c r="J15" i="8"/>
  <c r="J31" i="8"/>
  <c r="J13" i="8"/>
  <c r="J16" i="8"/>
  <c r="J28" i="8"/>
  <c r="J30" i="8"/>
  <c r="J10" i="8"/>
  <c r="J18" i="8"/>
  <c r="J12" i="8"/>
  <c r="J8" i="8"/>
  <c r="J23" i="8"/>
  <c r="J7" i="8"/>
  <c r="J29" i="8"/>
  <c r="J11" i="8"/>
  <c r="J5" i="8"/>
  <c r="J4" i="8"/>
  <c r="J42" i="6"/>
  <c r="J9" i="6"/>
  <c r="J41" i="6"/>
  <c r="J40" i="6"/>
  <c r="J30" i="6"/>
  <c r="J13" i="6"/>
  <c r="J31" i="6"/>
  <c r="J15" i="6"/>
  <c r="J20" i="6"/>
  <c r="J7" i="6"/>
  <c r="J29" i="6"/>
  <c r="J24" i="6"/>
  <c r="J18" i="6"/>
  <c r="J26" i="6"/>
  <c r="J27" i="6"/>
  <c r="J32" i="6"/>
  <c r="J39" i="6"/>
  <c r="J11" i="6"/>
  <c r="J33" i="6"/>
  <c r="J22" i="6"/>
  <c r="J21" i="6"/>
  <c r="J23" i="6"/>
  <c r="J8" i="6"/>
  <c r="J35" i="6"/>
  <c r="J38" i="6"/>
  <c r="J25" i="6"/>
  <c r="J28" i="6"/>
  <c r="J17" i="6"/>
  <c r="J16" i="6"/>
  <c r="J36" i="6"/>
  <c r="J10" i="6"/>
  <c r="J37" i="6"/>
  <c r="J14" i="6"/>
  <c r="J19" i="6"/>
  <c r="J12" i="6"/>
  <c r="J5" i="6"/>
  <c r="J34" i="6"/>
  <c r="J6" i="6"/>
  <c r="J4" i="6"/>
  <c r="J12" i="5"/>
  <c r="J16" i="5"/>
  <c r="J13" i="5"/>
  <c r="J8" i="5"/>
  <c r="J14" i="5"/>
  <c r="J9" i="5"/>
  <c r="J7" i="5"/>
  <c r="J11" i="5"/>
  <c r="J6" i="5"/>
  <c r="J17" i="5"/>
  <c r="J10" i="5"/>
  <c r="J5" i="5"/>
  <c r="J4" i="5"/>
  <c r="J15" i="5"/>
  <c r="J22" i="3"/>
  <c r="J21" i="3"/>
  <c r="J19" i="3"/>
  <c r="J18" i="3"/>
  <c r="J15" i="3"/>
  <c r="J14" i="3"/>
  <c r="J7" i="3"/>
  <c r="J17" i="3"/>
  <c r="J12" i="3"/>
  <c r="J11" i="3"/>
  <c r="J13" i="3"/>
  <c r="J20" i="3"/>
  <c r="J16" i="3"/>
  <c r="J4" i="3"/>
  <c r="J8" i="3"/>
  <c r="J10" i="3"/>
  <c r="J9" i="3"/>
  <c r="J6" i="3"/>
  <c r="J5" i="3"/>
  <c r="J18" i="2"/>
  <c r="J27" i="2"/>
  <c r="J24" i="2"/>
  <c r="J34" i="2"/>
  <c r="J16" i="2"/>
  <c r="J31" i="2"/>
  <c r="J10" i="2"/>
  <c r="J21" i="2"/>
  <c r="J17" i="2"/>
  <c r="J26" i="2"/>
  <c r="J40" i="2"/>
  <c r="J6" i="2"/>
  <c r="J23" i="2"/>
  <c r="J33" i="2"/>
  <c r="J22" i="2"/>
  <c r="J7" i="2"/>
  <c r="J39" i="2"/>
  <c r="J36" i="2"/>
  <c r="J41" i="2"/>
  <c r="J42" i="2"/>
  <c r="J29" i="2"/>
  <c r="J30" i="2"/>
  <c r="J35" i="2"/>
  <c r="J28" i="2"/>
  <c r="J15" i="2"/>
  <c r="J5" i="2"/>
  <c r="J13" i="2"/>
  <c r="J12" i="2"/>
  <c r="J19" i="2"/>
  <c r="J37" i="2"/>
  <c r="J11" i="2"/>
  <c r="J14" i="2"/>
  <c r="J8" i="2"/>
  <c r="J4" i="2"/>
  <c r="J9" i="2"/>
  <c r="J20" i="2"/>
  <c r="J38" i="2"/>
  <c r="J4" i="1"/>
  <c r="J42" i="1"/>
  <c r="J41" i="1"/>
  <c r="J40" i="1"/>
  <c r="J39" i="1"/>
  <c r="J18" i="1"/>
  <c r="J8" i="1"/>
  <c r="J20" i="1"/>
  <c r="J22" i="1"/>
  <c r="J13" i="1"/>
  <c r="J7" i="1"/>
  <c r="J25" i="1"/>
  <c r="J24" i="1"/>
  <c r="J23" i="1"/>
  <c r="J11" i="1"/>
  <c r="J21" i="1"/>
  <c r="J32" i="1"/>
  <c r="J16" i="1"/>
  <c r="J17" i="1"/>
  <c r="J10" i="1"/>
  <c r="J37" i="1"/>
  <c r="J29" i="1"/>
  <c r="J12" i="1"/>
  <c r="J36" i="1"/>
  <c r="J28" i="1"/>
  <c r="J14" i="1"/>
  <c r="J38" i="1"/>
  <c r="J27" i="1"/>
  <c r="J31" i="1"/>
  <c r="J9" i="1"/>
  <c r="J15" i="1"/>
  <c r="J5" i="1"/>
  <c r="J26" i="1"/>
  <c r="J19" i="1"/>
  <c r="J35" i="1"/>
  <c r="J34" i="1"/>
  <c r="J33" i="1"/>
  <c r="I16" i="16"/>
  <c r="H16" i="16"/>
  <c r="G16" i="16"/>
  <c r="F16" i="16"/>
  <c r="E16" i="16"/>
  <c r="I7" i="16"/>
  <c r="H7" i="16"/>
  <c r="G7" i="16"/>
  <c r="F7" i="16"/>
  <c r="E7" i="16"/>
  <c r="I8" i="16"/>
  <c r="H8" i="16"/>
  <c r="G8" i="16"/>
  <c r="F8" i="16"/>
  <c r="E8" i="16"/>
  <c r="Q8" i="16" s="1" a="1"/>
  <c r="Q8" i="16" s="1"/>
  <c r="I15" i="16"/>
  <c r="E15" i="16"/>
  <c r="F15" i="16"/>
  <c r="G15" i="16"/>
  <c r="H15" i="16"/>
  <c r="I14" i="16"/>
  <c r="H14" i="16"/>
  <c r="G14" i="16"/>
  <c r="F14" i="16"/>
  <c r="E14" i="16"/>
  <c r="I13" i="16"/>
  <c r="H13" i="16"/>
  <c r="G13" i="16"/>
  <c r="F13" i="16"/>
  <c r="E13" i="16"/>
  <c r="I12" i="16"/>
  <c r="H12" i="16"/>
  <c r="G12" i="16"/>
  <c r="F12" i="16"/>
  <c r="E12" i="16"/>
  <c r="I6" i="16"/>
  <c r="H6" i="16"/>
  <c r="G6" i="16"/>
  <c r="F6" i="16"/>
  <c r="E6" i="16"/>
  <c r="I11" i="16"/>
  <c r="H11" i="16"/>
  <c r="G11" i="16"/>
  <c r="F11" i="16"/>
  <c r="E11" i="16"/>
  <c r="I10" i="16"/>
  <c r="H10" i="16"/>
  <c r="G10" i="16"/>
  <c r="Q10" i="16" s="1" a="1"/>
  <c r="Q10" i="16" s="1"/>
  <c r="F10" i="16"/>
  <c r="E10" i="16"/>
  <c r="I4" i="16"/>
  <c r="H4" i="16"/>
  <c r="G4" i="16"/>
  <c r="F4" i="16"/>
  <c r="E4" i="16"/>
  <c r="I9" i="16"/>
  <c r="H9" i="16"/>
  <c r="G9" i="16"/>
  <c r="F9" i="16"/>
  <c r="E9" i="16"/>
  <c r="I5" i="16"/>
  <c r="H5" i="16"/>
  <c r="G5" i="16"/>
  <c r="F5" i="16"/>
  <c r="E5" i="16"/>
  <c r="I29" i="12"/>
  <c r="I28" i="12"/>
  <c r="I27" i="12"/>
  <c r="I26" i="12"/>
  <c r="I25" i="12"/>
  <c r="I24" i="12"/>
  <c r="I16" i="12"/>
  <c r="I18" i="12"/>
  <c r="I22" i="12"/>
  <c r="I21" i="12"/>
  <c r="I15" i="12"/>
  <c r="I13" i="12"/>
  <c r="I20" i="12"/>
  <c r="I8" i="12"/>
  <c r="I14" i="12"/>
  <c r="I7" i="12"/>
  <c r="I19" i="12"/>
  <c r="I10" i="12"/>
  <c r="I17" i="12"/>
  <c r="I9" i="12"/>
  <c r="I6" i="12"/>
  <c r="I23" i="12"/>
  <c r="I11" i="12"/>
  <c r="I12" i="12"/>
  <c r="I5" i="12"/>
  <c r="I16" i="11"/>
  <c r="I15" i="11"/>
  <c r="I14" i="11"/>
  <c r="I10" i="11"/>
  <c r="I7" i="11"/>
  <c r="I13" i="11"/>
  <c r="I12" i="11"/>
  <c r="I6" i="11"/>
  <c r="I8" i="11"/>
  <c r="I5" i="11"/>
  <c r="I4" i="11"/>
  <c r="I11" i="11"/>
  <c r="I42" i="10"/>
  <c r="I41" i="10"/>
  <c r="I40" i="10"/>
  <c r="I39" i="10"/>
  <c r="I38" i="10"/>
  <c r="I37" i="10"/>
  <c r="I36" i="10"/>
  <c r="I35" i="10"/>
  <c r="I25" i="10"/>
  <c r="I11" i="10"/>
  <c r="I24" i="10"/>
  <c r="I4" i="10"/>
  <c r="I28" i="10"/>
  <c r="I20" i="10"/>
  <c r="I17" i="10"/>
  <c r="I27" i="10"/>
  <c r="I23" i="10"/>
  <c r="I14" i="10"/>
  <c r="I33" i="10"/>
  <c r="I19" i="10"/>
  <c r="I32" i="10"/>
  <c r="I22" i="10"/>
  <c r="I34" i="10"/>
  <c r="I21" i="10"/>
  <c r="I26" i="10"/>
  <c r="I30" i="10"/>
  <c r="I12" i="10"/>
  <c r="I18" i="10"/>
  <c r="I13" i="10"/>
  <c r="I10" i="10"/>
  <c r="I5" i="10"/>
  <c r="I16" i="10"/>
  <c r="I29" i="10"/>
  <c r="I7" i="10"/>
  <c r="I15" i="10"/>
  <c r="I9" i="10"/>
  <c r="I8" i="10"/>
  <c r="I31" i="10"/>
  <c r="I6" i="10"/>
  <c r="I14" i="9"/>
  <c r="I4" i="9"/>
  <c r="I10" i="9"/>
  <c r="I7" i="9"/>
  <c r="I9" i="9"/>
  <c r="I6" i="9"/>
  <c r="I13" i="9"/>
  <c r="I5" i="9"/>
  <c r="I12" i="9"/>
  <c r="I8" i="9"/>
  <c r="I11" i="9"/>
  <c r="I35" i="8"/>
  <c r="I34" i="8"/>
  <c r="I33" i="8"/>
  <c r="I32" i="8"/>
  <c r="I22" i="8"/>
  <c r="I9" i="8"/>
  <c r="I14" i="8"/>
  <c r="I24" i="8"/>
  <c r="I20" i="8"/>
  <c r="I27" i="8"/>
  <c r="I6" i="8"/>
  <c r="I17" i="8"/>
  <c r="I26" i="8"/>
  <c r="I18" i="8"/>
  <c r="I19" i="8"/>
  <c r="I21" i="8"/>
  <c r="I25" i="8"/>
  <c r="I15" i="8"/>
  <c r="I31" i="8"/>
  <c r="I13" i="8"/>
  <c r="I28" i="8"/>
  <c r="I16" i="8"/>
  <c r="I30" i="8"/>
  <c r="I8" i="8"/>
  <c r="I12" i="8"/>
  <c r="I10" i="8"/>
  <c r="I23" i="8"/>
  <c r="I29" i="8"/>
  <c r="I7" i="8"/>
  <c r="I11" i="8"/>
  <c r="I5" i="8"/>
  <c r="I4" i="8"/>
  <c r="G42" i="6"/>
  <c r="H42" i="6"/>
  <c r="I42" i="6"/>
  <c r="I9" i="6"/>
  <c r="I41" i="6"/>
  <c r="I40" i="6"/>
  <c r="I30" i="6"/>
  <c r="I13" i="6"/>
  <c r="I31" i="6"/>
  <c r="I15" i="6"/>
  <c r="I20" i="6"/>
  <c r="I7" i="6"/>
  <c r="I24" i="6"/>
  <c r="I5" i="6"/>
  <c r="I18" i="6"/>
  <c r="I29" i="6"/>
  <c r="I26" i="6"/>
  <c r="I27" i="6"/>
  <c r="I32" i="6"/>
  <c r="I21" i="6"/>
  <c r="I11" i="6"/>
  <c r="I33" i="6"/>
  <c r="I39" i="6"/>
  <c r="I23" i="6"/>
  <c r="I38" i="6"/>
  <c r="I8" i="6"/>
  <c r="I35" i="6"/>
  <c r="I25" i="6"/>
  <c r="I22" i="6"/>
  <c r="I28" i="6"/>
  <c r="I16" i="6"/>
  <c r="I10" i="6"/>
  <c r="I14" i="6"/>
  <c r="I17" i="6"/>
  <c r="I37" i="6"/>
  <c r="I36" i="6"/>
  <c r="I12" i="6"/>
  <c r="I19" i="6"/>
  <c r="I34" i="6"/>
  <c r="I4" i="6"/>
  <c r="I6" i="6"/>
  <c r="I13" i="5"/>
  <c r="I8" i="5"/>
  <c r="I16" i="5"/>
  <c r="I14" i="5"/>
  <c r="I12" i="5"/>
  <c r="I6" i="5"/>
  <c r="I7" i="5"/>
  <c r="I11" i="5"/>
  <c r="I9" i="5"/>
  <c r="I5" i="5"/>
  <c r="I17" i="5"/>
  <c r="I10" i="5"/>
  <c r="I15" i="5"/>
  <c r="I4" i="5"/>
  <c r="I22" i="3"/>
  <c r="I21" i="3"/>
  <c r="I19" i="3"/>
  <c r="I18" i="3"/>
  <c r="I15" i="3"/>
  <c r="I14" i="3"/>
  <c r="I7" i="3"/>
  <c r="I17" i="3"/>
  <c r="I12" i="3"/>
  <c r="I20" i="3"/>
  <c r="I13" i="3"/>
  <c r="I4" i="3"/>
  <c r="I9" i="3"/>
  <c r="I11" i="3"/>
  <c r="I16" i="3"/>
  <c r="I8" i="3"/>
  <c r="I10" i="3"/>
  <c r="I6" i="3"/>
  <c r="I5" i="3"/>
  <c r="I4" i="2"/>
  <c r="I18" i="2"/>
  <c r="I27" i="2"/>
  <c r="I24" i="2"/>
  <c r="I34" i="2"/>
  <c r="I16" i="2"/>
  <c r="I31" i="2"/>
  <c r="I10" i="2"/>
  <c r="I33" i="2"/>
  <c r="I40" i="2"/>
  <c r="I6" i="2"/>
  <c r="I21" i="2"/>
  <c r="I17" i="2"/>
  <c r="I23" i="2"/>
  <c r="I36" i="2"/>
  <c r="I22" i="2"/>
  <c r="I41" i="2"/>
  <c r="I7" i="2"/>
  <c r="I39" i="2"/>
  <c r="I42" i="2"/>
  <c r="I35" i="2"/>
  <c r="I26" i="2"/>
  <c r="I29" i="2"/>
  <c r="I15" i="2"/>
  <c r="I30" i="2"/>
  <c r="I28" i="2"/>
  <c r="I5" i="2"/>
  <c r="I13" i="2"/>
  <c r="I12" i="2"/>
  <c r="I37" i="2"/>
  <c r="I11" i="2"/>
  <c r="I14" i="2"/>
  <c r="I20" i="2"/>
  <c r="I19" i="2"/>
  <c r="I8" i="2"/>
  <c r="I9" i="2"/>
  <c r="I38" i="2"/>
  <c r="I42" i="1"/>
  <c r="I41" i="1"/>
  <c r="I40" i="1"/>
  <c r="I39" i="1"/>
  <c r="I18" i="1"/>
  <c r="I8" i="1"/>
  <c r="I20" i="1"/>
  <c r="I22" i="1"/>
  <c r="I13" i="1"/>
  <c r="I7" i="1"/>
  <c r="I25" i="1"/>
  <c r="I24" i="1"/>
  <c r="I23" i="1"/>
  <c r="I11" i="1"/>
  <c r="I16" i="1"/>
  <c r="I10" i="1"/>
  <c r="I29" i="1"/>
  <c r="I27" i="1"/>
  <c r="I5" i="1"/>
  <c r="I32" i="1"/>
  <c r="I17" i="1"/>
  <c r="I37" i="1"/>
  <c r="I12" i="1"/>
  <c r="I36" i="1"/>
  <c r="I28" i="1"/>
  <c r="I14" i="1"/>
  <c r="I38" i="1"/>
  <c r="I31" i="1"/>
  <c r="I9" i="1"/>
  <c r="I26" i="1"/>
  <c r="I15" i="1"/>
  <c r="I21" i="1"/>
  <c r="I19" i="1"/>
  <c r="I34" i="1"/>
  <c r="I35" i="1"/>
  <c r="I33" i="1"/>
  <c r="I4" i="1"/>
  <c r="H29" i="12"/>
  <c r="H28" i="12"/>
  <c r="H27" i="12"/>
  <c r="H26" i="12"/>
  <c r="H25" i="12"/>
  <c r="H22" i="12"/>
  <c r="H24" i="12"/>
  <c r="H16" i="12"/>
  <c r="H21" i="12"/>
  <c r="H13" i="12"/>
  <c r="H20" i="12"/>
  <c r="H18" i="12"/>
  <c r="H8" i="12"/>
  <c r="H15" i="12"/>
  <c r="H7" i="12"/>
  <c r="H14" i="12"/>
  <c r="H10" i="12"/>
  <c r="H9" i="12"/>
  <c r="H19" i="12"/>
  <c r="H17" i="12"/>
  <c r="H11" i="12"/>
  <c r="H23" i="12"/>
  <c r="H6" i="12"/>
  <c r="H12" i="12"/>
  <c r="H5" i="12"/>
  <c r="H16" i="11"/>
  <c r="H15" i="11"/>
  <c r="H14" i="11"/>
  <c r="H7" i="11"/>
  <c r="H10" i="11"/>
  <c r="H13" i="11"/>
  <c r="H12" i="11"/>
  <c r="H6" i="11"/>
  <c r="H4" i="11"/>
  <c r="H5" i="11"/>
  <c r="H8" i="11"/>
  <c r="H11" i="11"/>
  <c r="H42" i="10"/>
  <c r="H41" i="10"/>
  <c r="H40" i="10"/>
  <c r="H39" i="10"/>
  <c r="H38" i="10"/>
  <c r="H37" i="10"/>
  <c r="H36" i="10"/>
  <c r="H35" i="10"/>
  <c r="H25" i="10"/>
  <c r="H11" i="10"/>
  <c r="H24" i="10"/>
  <c r="H4" i="10"/>
  <c r="H28" i="10"/>
  <c r="H10" i="10"/>
  <c r="H5" i="10"/>
  <c r="H18" i="10"/>
  <c r="H20" i="10"/>
  <c r="H7" i="10"/>
  <c r="H17" i="10"/>
  <c r="H27" i="10"/>
  <c r="H33" i="10"/>
  <c r="H19" i="10"/>
  <c r="H32" i="10"/>
  <c r="H23" i="10"/>
  <c r="H22" i="10"/>
  <c r="H34" i="10"/>
  <c r="H14" i="10"/>
  <c r="H21" i="10"/>
  <c r="H26" i="10"/>
  <c r="H30" i="10"/>
  <c r="H12" i="10"/>
  <c r="H9" i="10"/>
  <c r="H13" i="10"/>
  <c r="H16" i="10"/>
  <c r="H15" i="10"/>
  <c r="H29" i="10"/>
  <c r="H8" i="10"/>
  <c r="H6" i="10"/>
  <c r="H31" i="10"/>
  <c r="H14" i="9"/>
  <c r="H4" i="9"/>
  <c r="H10" i="9"/>
  <c r="H13" i="9"/>
  <c r="H7" i="9"/>
  <c r="H9" i="9"/>
  <c r="H6" i="9"/>
  <c r="H5" i="9"/>
  <c r="H8" i="9"/>
  <c r="H12" i="9"/>
  <c r="H11" i="9"/>
  <c r="H35" i="8"/>
  <c r="H34" i="8"/>
  <c r="H33" i="8"/>
  <c r="H32" i="8"/>
  <c r="H22" i="8"/>
  <c r="H9" i="8"/>
  <c r="H8" i="8"/>
  <c r="H14" i="8"/>
  <c r="H24" i="8"/>
  <c r="H20" i="8"/>
  <c r="H19" i="8"/>
  <c r="H21" i="8"/>
  <c r="H15" i="8"/>
  <c r="H25" i="8"/>
  <c r="H31" i="8"/>
  <c r="H13" i="8"/>
  <c r="H27" i="8"/>
  <c r="H23" i="8"/>
  <c r="H28" i="8"/>
  <c r="H6" i="8"/>
  <c r="H17" i="8"/>
  <c r="H26" i="8"/>
  <c r="H16" i="8"/>
  <c r="H30" i="8"/>
  <c r="H12" i="8"/>
  <c r="H10" i="8"/>
  <c r="H18" i="8"/>
  <c r="H29" i="8"/>
  <c r="H7" i="8"/>
  <c r="H11" i="8"/>
  <c r="H5" i="8"/>
  <c r="H4" i="8"/>
  <c r="H9" i="6"/>
  <c r="H41" i="6"/>
  <c r="H40" i="6"/>
  <c r="H30" i="6"/>
  <c r="H13" i="6"/>
  <c r="H31" i="6"/>
  <c r="H15" i="6"/>
  <c r="H20" i="6"/>
  <c r="H7" i="6"/>
  <c r="H18" i="6"/>
  <c r="H29" i="6"/>
  <c r="H24" i="6"/>
  <c r="H27" i="6"/>
  <c r="H32" i="6"/>
  <c r="H21" i="6"/>
  <c r="H33" i="6"/>
  <c r="H26" i="6"/>
  <c r="H39" i="6"/>
  <c r="H23" i="6"/>
  <c r="H38" i="6"/>
  <c r="H8" i="6"/>
  <c r="H11" i="6"/>
  <c r="H25" i="6"/>
  <c r="H5" i="6"/>
  <c r="H14" i="6"/>
  <c r="H28" i="6"/>
  <c r="H22" i="6"/>
  <c r="H16" i="6"/>
  <c r="H17" i="6"/>
  <c r="H10" i="6"/>
  <c r="H37" i="6"/>
  <c r="H36" i="6"/>
  <c r="H35" i="6"/>
  <c r="H12" i="6"/>
  <c r="H19" i="6"/>
  <c r="H34" i="6"/>
  <c r="H4" i="6"/>
  <c r="H6" i="6"/>
  <c r="H13" i="5"/>
  <c r="H8" i="5"/>
  <c r="H14" i="5"/>
  <c r="H12" i="5"/>
  <c r="H16" i="5"/>
  <c r="H7" i="5"/>
  <c r="H6" i="5"/>
  <c r="H15" i="5"/>
  <c r="H9" i="5"/>
  <c r="H5" i="5"/>
  <c r="H10" i="5"/>
  <c r="H11" i="5"/>
  <c r="H4" i="5"/>
  <c r="H17" i="5"/>
  <c r="H42" i="1"/>
  <c r="H41" i="1"/>
  <c r="H40" i="1"/>
  <c r="H39" i="1"/>
  <c r="H18" i="1"/>
  <c r="H8" i="1"/>
  <c r="H20" i="1"/>
  <c r="H22" i="1"/>
  <c r="H13" i="1"/>
  <c r="H7" i="1"/>
  <c r="H25" i="1"/>
  <c r="H24" i="1"/>
  <c r="H23" i="1"/>
  <c r="H11" i="1"/>
  <c r="H16" i="1"/>
  <c r="H10" i="1"/>
  <c r="H29" i="1"/>
  <c r="H27" i="1"/>
  <c r="H5" i="1"/>
  <c r="H32" i="1"/>
  <c r="H17" i="1"/>
  <c r="H37" i="1"/>
  <c r="H12" i="1"/>
  <c r="H36" i="1"/>
  <c r="H28" i="1"/>
  <c r="H14" i="1"/>
  <c r="H38" i="1"/>
  <c r="H31" i="1"/>
  <c r="H19" i="1"/>
  <c r="H9" i="1"/>
  <c r="H26" i="1"/>
  <c r="H15" i="1"/>
  <c r="H21" i="1"/>
  <c r="H34" i="1"/>
  <c r="H35" i="1"/>
  <c r="H4" i="1"/>
  <c r="H33" i="1"/>
  <c r="H18" i="2"/>
  <c r="H27" i="2"/>
  <c r="H24" i="2"/>
  <c r="H34" i="2"/>
  <c r="H16" i="2"/>
  <c r="H31" i="2"/>
  <c r="H10" i="2"/>
  <c r="H40" i="2"/>
  <c r="H6" i="2"/>
  <c r="H21" i="2"/>
  <c r="H17" i="2"/>
  <c r="H23" i="2"/>
  <c r="H36" i="2"/>
  <c r="H22" i="2"/>
  <c r="H41" i="2"/>
  <c r="H7" i="2"/>
  <c r="H39" i="2"/>
  <c r="H42" i="2"/>
  <c r="H35" i="2"/>
  <c r="H26" i="2"/>
  <c r="H29" i="2"/>
  <c r="H15" i="2"/>
  <c r="H28" i="2"/>
  <c r="H30" i="2"/>
  <c r="H5" i="2"/>
  <c r="H37" i="2"/>
  <c r="H13" i="2"/>
  <c r="H12" i="2"/>
  <c r="H11" i="2"/>
  <c r="H8" i="2"/>
  <c r="H14" i="2"/>
  <c r="H20" i="2"/>
  <c r="H19" i="2"/>
  <c r="H9" i="2"/>
  <c r="H33" i="2"/>
  <c r="H38" i="2"/>
  <c r="H4" i="2"/>
  <c r="H22" i="3"/>
  <c r="H21" i="3"/>
  <c r="H19" i="3"/>
  <c r="H18" i="3"/>
  <c r="H15" i="3"/>
  <c r="H14" i="3"/>
  <c r="H12" i="3"/>
  <c r="H7" i="3"/>
  <c r="H20" i="3"/>
  <c r="H17" i="3"/>
  <c r="H4" i="3"/>
  <c r="H13" i="3"/>
  <c r="H6" i="3"/>
  <c r="H11" i="3"/>
  <c r="H16" i="3"/>
  <c r="H10" i="3"/>
  <c r="H9" i="3"/>
  <c r="H8" i="3"/>
  <c r="H5" i="3"/>
  <c r="G14" i="9"/>
  <c r="F14" i="9"/>
  <c r="E14" i="9"/>
  <c r="G4" i="9"/>
  <c r="F4" i="9"/>
  <c r="E4" i="9"/>
  <c r="G10" i="9"/>
  <c r="F10" i="9"/>
  <c r="E10" i="9"/>
  <c r="G13" i="9"/>
  <c r="F13" i="9"/>
  <c r="E13" i="9"/>
  <c r="F9" i="10"/>
  <c r="G29" i="12"/>
  <c r="G28" i="12"/>
  <c r="G27" i="12"/>
  <c r="G22" i="12"/>
  <c r="G24" i="12"/>
  <c r="G16" i="12"/>
  <c r="G21" i="12"/>
  <c r="G13" i="12"/>
  <c r="G20" i="12"/>
  <c r="G18" i="12"/>
  <c r="G26" i="12"/>
  <c r="G8" i="12"/>
  <c r="G15" i="12"/>
  <c r="G25" i="12"/>
  <c r="G7" i="12"/>
  <c r="G14" i="12"/>
  <c r="G10" i="12"/>
  <c r="G9" i="12"/>
  <c r="G19" i="12"/>
  <c r="G17" i="12"/>
  <c r="G11" i="12"/>
  <c r="G23" i="12"/>
  <c r="G6" i="12"/>
  <c r="G12" i="12"/>
  <c r="G5" i="12"/>
  <c r="G16" i="11"/>
  <c r="G15" i="11"/>
  <c r="G14" i="11"/>
  <c r="G7" i="11"/>
  <c r="G10" i="11"/>
  <c r="G13" i="11"/>
  <c r="G12" i="11"/>
  <c r="G6" i="11"/>
  <c r="G4" i="11"/>
  <c r="G5" i="11"/>
  <c r="G8" i="11"/>
  <c r="G11" i="11"/>
  <c r="G42" i="10"/>
  <c r="G41" i="10"/>
  <c r="G40" i="10"/>
  <c r="G39" i="10"/>
  <c r="G38" i="10"/>
  <c r="G37" i="10"/>
  <c r="G36" i="10"/>
  <c r="G35" i="10"/>
  <c r="G25" i="10"/>
  <c r="G11" i="10"/>
  <c r="G24" i="10"/>
  <c r="G4" i="10"/>
  <c r="G28" i="10"/>
  <c r="G10" i="10"/>
  <c r="G5" i="10"/>
  <c r="G18" i="10"/>
  <c r="G19" i="10"/>
  <c r="G20" i="10"/>
  <c r="G7" i="10"/>
  <c r="G33" i="10"/>
  <c r="G32" i="10"/>
  <c r="G17" i="10"/>
  <c r="G27" i="10"/>
  <c r="G23" i="10"/>
  <c r="G22" i="10"/>
  <c r="G34" i="10"/>
  <c r="G14" i="10"/>
  <c r="G21" i="10"/>
  <c r="G26" i="10"/>
  <c r="G12" i="10"/>
  <c r="G9" i="10"/>
  <c r="G30" i="10"/>
  <c r="G13" i="10"/>
  <c r="G16" i="10"/>
  <c r="G15" i="10"/>
  <c r="G29" i="10"/>
  <c r="G8" i="10"/>
  <c r="G6" i="10"/>
  <c r="G31" i="10"/>
  <c r="G7" i="9"/>
  <c r="G9" i="9"/>
  <c r="G6" i="9"/>
  <c r="G5" i="9"/>
  <c r="G8" i="9"/>
  <c r="G12" i="9"/>
  <c r="G11" i="9"/>
  <c r="G35" i="8"/>
  <c r="G34" i="8"/>
  <c r="G33" i="8"/>
  <c r="G32" i="8"/>
  <c r="G22" i="8"/>
  <c r="G9" i="8"/>
  <c r="G8" i="8"/>
  <c r="G23" i="8"/>
  <c r="G14" i="8"/>
  <c r="G24" i="8"/>
  <c r="G20" i="8"/>
  <c r="G19" i="8"/>
  <c r="G21" i="8"/>
  <c r="G15" i="8"/>
  <c r="G31" i="8"/>
  <c r="G25" i="8"/>
  <c r="G13" i="8"/>
  <c r="G6" i="8"/>
  <c r="G28" i="8"/>
  <c r="G17" i="8"/>
  <c r="G27" i="8"/>
  <c r="G26" i="8"/>
  <c r="G16" i="8"/>
  <c r="G30" i="8"/>
  <c r="G12" i="8"/>
  <c r="G10" i="8"/>
  <c r="G18" i="8"/>
  <c r="G29" i="8"/>
  <c r="G7" i="8"/>
  <c r="G11" i="8"/>
  <c r="G5" i="8"/>
  <c r="G4" i="8"/>
  <c r="G9" i="6"/>
  <c r="G41" i="6"/>
  <c r="G40" i="6"/>
  <c r="G30" i="6"/>
  <c r="G13" i="6"/>
  <c r="G31" i="6"/>
  <c r="G15" i="6"/>
  <c r="G20" i="6"/>
  <c r="G7" i="6"/>
  <c r="G27" i="6"/>
  <c r="G18" i="6"/>
  <c r="G29" i="6"/>
  <c r="G24" i="6"/>
  <c r="G32" i="6"/>
  <c r="G21" i="6"/>
  <c r="G14" i="6"/>
  <c r="G33" i="6"/>
  <c r="G25" i="6"/>
  <c r="G26" i="6"/>
  <c r="G39" i="6"/>
  <c r="G23" i="6"/>
  <c r="G38" i="6"/>
  <c r="G8" i="6"/>
  <c r="G11" i="6"/>
  <c r="G5" i="6"/>
  <c r="G28" i="6"/>
  <c r="G22" i="6"/>
  <c r="G16" i="6"/>
  <c r="G10" i="6"/>
  <c r="G17" i="6"/>
  <c r="G37" i="6"/>
  <c r="G36" i="6"/>
  <c r="G35" i="6"/>
  <c r="G12" i="6"/>
  <c r="G19" i="6"/>
  <c r="G34" i="6"/>
  <c r="G4" i="6"/>
  <c r="G6" i="6"/>
  <c r="G13" i="5"/>
  <c r="G14" i="5"/>
  <c r="G8" i="5"/>
  <c r="G7" i="5"/>
  <c r="G12" i="5"/>
  <c r="G16" i="5"/>
  <c r="G6" i="5"/>
  <c r="G15" i="5"/>
  <c r="G9" i="5"/>
  <c r="G5" i="5"/>
  <c r="G10" i="5"/>
  <c r="G11" i="5"/>
  <c r="G4" i="5"/>
  <c r="G17" i="5"/>
  <c r="G22" i="3"/>
  <c r="G21" i="3"/>
  <c r="G19" i="3"/>
  <c r="G18" i="3"/>
  <c r="G4" i="3"/>
  <c r="G15" i="3"/>
  <c r="G14" i="3"/>
  <c r="G12" i="3"/>
  <c r="G7" i="3"/>
  <c r="G20" i="3"/>
  <c r="G17" i="3"/>
  <c r="G13" i="3"/>
  <c r="G6" i="3"/>
  <c r="G11" i="3"/>
  <c r="G16" i="3"/>
  <c r="G10" i="3"/>
  <c r="G8" i="3"/>
  <c r="G9" i="3"/>
  <c r="G5" i="3"/>
  <c r="G18" i="2"/>
  <c r="G27" i="2"/>
  <c r="G24" i="2"/>
  <c r="G40" i="2"/>
  <c r="G6" i="2"/>
  <c r="G21" i="2"/>
  <c r="G17" i="2"/>
  <c r="G16" i="2"/>
  <c r="G31" i="2"/>
  <c r="G34" i="2"/>
  <c r="G23" i="2"/>
  <c r="G36" i="2"/>
  <c r="G22" i="2"/>
  <c r="G41" i="2"/>
  <c r="G10" i="2"/>
  <c r="G7" i="2"/>
  <c r="G39" i="2"/>
  <c r="G42" i="2"/>
  <c r="G35" i="2"/>
  <c r="G26" i="2"/>
  <c r="G29" i="2"/>
  <c r="G15" i="2"/>
  <c r="G28" i="2"/>
  <c r="G30" i="2"/>
  <c r="G11" i="2"/>
  <c r="G5" i="2"/>
  <c r="G8" i="2"/>
  <c r="G13" i="2"/>
  <c r="G37" i="2"/>
  <c r="G12" i="2"/>
  <c r="G14" i="2"/>
  <c r="G19" i="2"/>
  <c r="G9" i="2"/>
  <c r="G20" i="2"/>
  <c r="G38" i="2"/>
  <c r="G33" i="2"/>
  <c r="G4" i="2"/>
  <c r="G42" i="1"/>
  <c r="G41" i="1"/>
  <c r="G40" i="1"/>
  <c r="G39" i="1"/>
  <c r="G18" i="1"/>
  <c r="G8" i="1"/>
  <c r="G20" i="1"/>
  <c r="G22" i="1"/>
  <c r="G13" i="1"/>
  <c r="G7" i="1"/>
  <c r="G25" i="1"/>
  <c r="G24" i="1"/>
  <c r="G23" i="1"/>
  <c r="G11" i="1"/>
  <c r="G16" i="1"/>
  <c r="G10" i="1"/>
  <c r="G19" i="1"/>
  <c r="G29" i="1"/>
  <c r="G32" i="1"/>
  <c r="G27" i="1"/>
  <c r="G17" i="1"/>
  <c r="G37" i="1"/>
  <c r="G12" i="1"/>
  <c r="G36" i="1"/>
  <c r="G28" i="1"/>
  <c r="G14" i="1"/>
  <c r="G38" i="1"/>
  <c r="G5" i="1"/>
  <c r="G9" i="1"/>
  <c r="G31" i="1"/>
  <c r="G15" i="1"/>
  <c r="G21" i="1"/>
  <c r="G26" i="1"/>
  <c r="G35" i="1"/>
  <c r="G34" i="1"/>
  <c r="G33" i="1"/>
  <c r="G4" i="1"/>
  <c r="F5" i="12"/>
  <c r="F12" i="12"/>
  <c r="F6" i="12"/>
  <c r="F23" i="12"/>
  <c r="F11" i="12"/>
  <c r="F17" i="12"/>
  <c r="F19" i="12"/>
  <c r="F9" i="12"/>
  <c r="F14" i="12"/>
  <c r="F7" i="12"/>
  <c r="F25" i="12"/>
  <c r="F15" i="12"/>
  <c r="F8" i="12"/>
  <c r="F26" i="12"/>
  <c r="F18" i="12"/>
  <c r="F20" i="12"/>
  <c r="F21" i="12"/>
  <c r="F16" i="12"/>
  <c r="F24" i="12"/>
  <c r="F22" i="12"/>
  <c r="F10" i="12"/>
  <c r="F13" i="12"/>
  <c r="F27" i="12"/>
  <c r="F28" i="12"/>
  <c r="F29" i="12"/>
  <c r="F11" i="11"/>
  <c r="F8" i="11"/>
  <c r="F5" i="11"/>
  <c r="F4" i="11"/>
  <c r="F6" i="11"/>
  <c r="F12" i="11"/>
  <c r="F13" i="11"/>
  <c r="F10" i="11"/>
  <c r="Q10" i="11" s="1" a="1"/>
  <c r="Q10" i="11" s="1"/>
  <c r="F7" i="11"/>
  <c r="F14" i="11"/>
  <c r="F15" i="11"/>
  <c r="F16" i="11"/>
  <c r="F6" i="10"/>
  <c r="F31" i="10"/>
  <c r="F8" i="10"/>
  <c r="F29" i="10"/>
  <c r="F15" i="10"/>
  <c r="F16" i="10"/>
  <c r="F20" i="10"/>
  <c r="F13" i="10"/>
  <c r="F30" i="10"/>
  <c r="E30" i="10"/>
  <c r="F12" i="10"/>
  <c r="F26" i="10"/>
  <c r="F21" i="10"/>
  <c r="F14" i="10"/>
  <c r="F34" i="10"/>
  <c r="F22" i="10"/>
  <c r="F23" i="10"/>
  <c r="F27" i="10"/>
  <c r="F17" i="10"/>
  <c r="F19" i="10"/>
  <c r="F32" i="10"/>
  <c r="F33" i="10"/>
  <c r="F18" i="10"/>
  <c r="F5" i="10"/>
  <c r="F10" i="10"/>
  <c r="F28" i="10"/>
  <c r="F4" i="10"/>
  <c r="F24" i="10"/>
  <c r="F11" i="10"/>
  <c r="F25" i="10"/>
  <c r="F35" i="10"/>
  <c r="F36" i="10"/>
  <c r="F37" i="10"/>
  <c r="F38" i="10"/>
  <c r="F39" i="10"/>
  <c r="F40" i="10"/>
  <c r="F41" i="10"/>
  <c r="F42" i="10"/>
  <c r="F11" i="9"/>
  <c r="F12" i="9"/>
  <c r="F8" i="9"/>
  <c r="F5" i="9"/>
  <c r="F6" i="9"/>
  <c r="F9" i="9"/>
  <c r="F7" i="9"/>
  <c r="F4" i="8"/>
  <c r="F5" i="8"/>
  <c r="F11" i="8"/>
  <c r="F7" i="8"/>
  <c r="F29" i="8"/>
  <c r="F18" i="8"/>
  <c r="F12" i="8"/>
  <c r="F10" i="8"/>
  <c r="F30" i="8"/>
  <c r="F16" i="8"/>
  <c r="F26" i="8"/>
  <c r="F27" i="8"/>
  <c r="F17" i="8"/>
  <c r="F28" i="8"/>
  <c r="F6" i="8"/>
  <c r="F13" i="8"/>
  <c r="F25" i="8"/>
  <c r="F20" i="8"/>
  <c r="F15" i="8"/>
  <c r="F21" i="8"/>
  <c r="F19" i="8"/>
  <c r="F24" i="8"/>
  <c r="F14" i="8"/>
  <c r="F23" i="8"/>
  <c r="F31" i="8"/>
  <c r="F8" i="8"/>
  <c r="F9" i="8"/>
  <c r="F22" i="8"/>
  <c r="F32" i="8"/>
  <c r="F33" i="8"/>
  <c r="F34" i="8"/>
  <c r="F35" i="8"/>
  <c r="F6" i="6"/>
  <c r="F4" i="6"/>
  <c r="F34" i="6"/>
  <c r="F19" i="6"/>
  <c r="F12" i="6"/>
  <c r="F36" i="6"/>
  <c r="F35" i="6"/>
  <c r="F37" i="6"/>
  <c r="F17" i="6"/>
  <c r="F10" i="6"/>
  <c r="F22" i="6"/>
  <c r="F5" i="6"/>
  <c r="F11" i="6"/>
  <c r="F28" i="6"/>
  <c r="F16" i="6"/>
  <c r="F38" i="6"/>
  <c r="F23" i="6"/>
  <c r="F26" i="6"/>
  <c r="F25" i="6"/>
  <c r="F33" i="6"/>
  <c r="F8" i="6"/>
  <c r="F21" i="6"/>
  <c r="F32" i="6"/>
  <c r="F24" i="6"/>
  <c r="F29" i="6"/>
  <c r="F18" i="6"/>
  <c r="F39" i="6"/>
  <c r="F14" i="6"/>
  <c r="F27" i="6"/>
  <c r="F7" i="6"/>
  <c r="F20" i="6"/>
  <c r="F15" i="6"/>
  <c r="F31" i="6"/>
  <c r="F13" i="6"/>
  <c r="F30" i="6"/>
  <c r="F40" i="6"/>
  <c r="F41" i="6"/>
  <c r="F9" i="6"/>
  <c r="F42" i="6"/>
  <c r="F17" i="5"/>
  <c r="F4" i="5"/>
  <c r="F11" i="5"/>
  <c r="F10" i="5"/>
  <c r="F15" i="5"/>
  <c r="F5" i="5"/>
  <c r="F9" i="5"/>
  <c r="F6" i="5"/>
  <c r="F8" i="5"/>
  <c r="F16" i="5"/>
  <c r="F12" i="5"/>
  <c r="F7" i="5"/>
  <c r="F14" i="5"/>
  <c r="F13" i="5"/>
  <c r="F5" i="3"/>
  <c r="F9" i="3"/>
  <c r="F8" i="3"/>
  <c r="F10" i="3"/>
  <c r="F16" i="3"/>
  <c r="F11" i="3"/>
  <c r="F6" i="3"/>
  <c r="F13" i="3"/>
  <c r="F17" i="3"/>
  <c r="F20" i="3"/>
  <c r="F7" i="3"/>
  <c r="F12" i="3"/>
  <c r="F14" i="3"/>
  <c r="F15" i="3"/>
  <c r="F4" i="3"/>
  <c r="F18" i="3"/>
  <c r="F19" i="3"/>
  <c r="F21" i="3"/>
  <c r="F22" i="3"/>
  <c r="F4" i="2"/>
  <c r="F33" i="2"/>
  <c r="F38" i="2"/>
  <c r="F20" i="2"/>
  <c r="F9" i="2"/>
  <c r="F19" i="2"/>
  <c r="F12" i="2"/>
  <c r="F14" i="2"/>
  <c r="F37" i="2"/>
  <c r="F13" i="2"/>
  <c r="F5" i="2"/>
  <c r="F8" i="2"/>
  <c r="F40" i="2"/>
  <c r="F11" i="2"/>
  <c r="F30" i="2"/>
  <c r="F28" i="2"/>
  <c r="F15" i="2"/>
  <c r="F29" i="2"/>
  <c r="F26" i="2"/>
  <c r="F35" i="2"/>
  <c r="F39" i="2"/>
  <c r="F7" i="2"/>
  <c r="F10" i="2"/>
  <c r="F41" i="2"/>
  <c r="E41" i="2"/>
  <c r="F22" i="2"/>
  <c r="F36" i="2"/>
  <c r="F23" i="2"/>
  <c r="F34" i="2"/>
  <c r="F31" i="2"/>
  <c r="F16" i="2"/>
  <c r="F17" i="2"/>
  <c r="F21" i="2"/>
  <c r="F6" i="2"/>
  <c r="F42" i="2"/>
  <c r="F24" i="2"/>
  <c r="F27" i="2"/>
  <c r="F18" i="2"/>
  <c r="F4" i="1"/>
  <c r="F33" i="1"/>
  <c r="F34" i="1"/>
  <c r="F35" i="1"/>
  <c r="F26" i="1"/>
  <c r="F21" i="1"/>
  <c r="F15" i="1"/>
  <c r="F5" i="1"/>
  <c r="F38" i="1"/>
  <c r="F31" i="1"/>
  <c r="F14" i="1"/>
  <c r="F28" i="1"/>
  <c r="F36" i="1"/>
  <c r="F12" i="1"/>
  <c r="F37" i="1"/>
  <c r="F9" i="1"/>
  <c r="N9" i="1" s="1" a="1"/>
  <c r="N9" i="1" s="1"/>
  <c r="P9" i="1" s="1"/>
  <c r="F17" i="1"/>
  <c r="F27" i="1"/>
  <c r="F32" i="1"/>
  <c r="F29" i="1"/>
  <c r="F19" i="1"/>
  <c r="F10" i="1"/>
  <c r="F16" i="1"/>
  <c r="F11" i="1"/>
  <c r="F23" i="1"/>
  <c r="F24" i="1"/>
  <c r="F25" i="1"/>
  <c r="F7" i="1"/>
  <c r="F13" i="1"/>
  <c r="F22" i="1"/>
  <c r="F20" i="1"/>
  <c r="F8" i="1"/>
  <c r="F18" i="1"/>
  <c r="F39" i="1"/>
  <c r="F40" i="1"/>
  <c r="F41" i="1"/>
  <c r="F42" i="1"/>
  <c r="E4" i="1"/>
  <c r="E29" i="12"/>
  <c r="E28" i="12"/>
  <c r="E27" i="12"/>
  <c r="E13" i="12"/>
  <c r="E10" i="12"/>
  <c r="E8" i="12"/>
  <c r="E22" i="12"/>
  <c r="E24" i="12"/>
  <c r="E16" i="12"/>
  <c r="E21" i="12"/>
  <c r="E20" i="12"/>
  <c r="E18" i="12"/>
  <c r="E26" i="12"/>
  <c r="E15" i="12"/>
  <c r="E25" i="12"/>
  <c r="Q25" i="12" s="1" a="1"/>
  <c r="Q25" i="12" s="1"/>
  <c r="E7" i="12"/>
  <c r="E14" i="12"/>
  <c r="E9" i="12"/>
  <c r="E19" i="12"/>
  <c r="E17" i="12"/>
  <c r="E6" i="12"/>
  <c r="E12" i="12"/>
  <c r="E11" i="12"/>
  <c r="E23" i="12"/>
  <c r="E5" i="12"/>
  <c r="E16" i="11"/>
  <c r="E15" i="11"/>
  <c r="E14" i="11"/>
  <c r="E7" i="11"/>
  <c r="E10" i="11"/>
  <c r="E13" i="11"/>
  <c r="E12" i="11"/>
  <c r="E6" i="11"/>
  <c r="E4" i="11"/>
  <c r="E5" i="11"/>
  <c r="E8" i="11"/>
  <c r="E11" i="11"/>
  <c r="E42" i="10"/>
  <c r="E41" i="10"/>
  <c r="E40" i="10"/>
  <c r="Q40" i="10" s="1" a="1"/>
  <c r="Q40" i="10" s="1"/>
  <c r="E39" i="10"/>
  <c r="Q39" i="10" a="1"/>
  <c r="Q39" i="10" s="1"/>
  <c r="E38" i="10"/>
  <c r="E37" i="10"/>
  <c r="E36" i="10"/>
  <c r="E35" i="10"/>
  <c r="E25" i="10"/>
  <c r="E11" i="10"/>
  <c r="E24" i="10"/>
  <c r="E4" i="10"/>
  <c r="E28" i="10"/>
  <c r="E10" i="10"/>
  <c r="E5" i="10"/>
  <c r="E18" i="10"/>
  <c r="E33" i="10"/>
  <c r="E32" i="10"/>
  <c r="Q32" i="10" s="1" a="1"/>
  <c r="Q32" i="10" s="1"/>
  <c r="E7" i="10"/>
  <c r="E21" i="10"/>
  <c r="E19" i="10"/>
  <c r="E17" i="10"/>
  <c r="E27" i="10"/>
  <c r="E23" i="10"/>
  <c r="E22" i="10"/>
  <c r="E12" i="10"/>
  <c r="E34" i="10"/>
  <c r="E14" i="10"/>
  <c r="E9" i="10"/>
  <c r="E26" i="10"/>
  <c r="E13" i="10"/>
  <c r="E20" i="10"/>
  <c r="E16" i="10"/>
  <c r="E15" i="10"/>
  <c r="E29" i="10"/>
  <c r="E8" i="10"/>
  <c r="E6" i="10"/>
  <c r="E31" i="10"/>
  <c r="E5" i="9"/>
  <c r="E7" i="9"/>
  <c r="E9" i="9"/>
  <c r="E6" i="9"/>
  <c r="E8" i="9"/>
  <c r="E12" i="9"/>
  <c r="E11" i="9"/>
  <c r="E35" i="8"/>
  <c r="E34" i="8"/>
  <c r="E33" i="8"/>
  <c r="E32" i="8"/>
  <c r="E22" i="8"/>
  <c r="E9" i="8"/>
  <c r="E8" i="8"/>
  <c r="E31" i="8"/>
  <c r="E23" i="8"/>
  <c r="E14" i="8"/>
  <c r="E24" i="8"/>
  <c r="E19" i="8"/>
  <c r="E21" i="8"/>
  <c r="E15" i="8"/>
  <c r="E20" i="8"/>
  <c r="N20" i="8" s="1" a="1"/>
  <c r="N20" i="8" s="1"/>
  <c r="P20" i="8" s="1"/>
  <c r="E25" i="8"/>
  <c r="E13" i="8"/>
  <c r="E28" i="8"/>
  <c r="E6" i="8"/>
  <c r="E17" i="8"/>
  <c r="E26" i="8"/>
  <c r="E27" i="8"/>
  <c r="E30" i="8"/>
  <c r="E12" i="8"/>
  <c r="E10" i="8"/>
  <c r="E16" i="8"/>
  <c r="E18" i="8"/>
  <c r="E29" i="8"/>
  <c r="E11" i="8"/>
  <c r="E7" i="8"/>
  <c r="E5" i="8"/>
  <c r="E4" i="8"/>
  <c r="E9" i="6"/>
  <c r="E41" i="6"/>
  <c r="E40" i="6"/>
  <c r="E30" i="6"/>
  <c r="E13" i="6"/>
  <c r="E31" i="6"/>
  <c r="E15" i="6"/>
  <c r="E20" i="6"/>
  <c r="E7" i="6"/>
  <c r="E27" i="6"/>
  <c r="E14" i="6"/>
  <c r="E32" i="6"/>
  <c r="E33" i="6"/>
  <c r="E39" i="6"/>
  <c r="E18" i="6"/>
  <c r="E29" i="6"/>
  <c r="E24" i="6"/>
  <c r="E21" i="6"/>
  <c r="E8" i="6"/>
  <c r="E25" i="6"/>
  <c r="E26" i="6"/>
  <c r="E23" i="6"/>
  <c r="E38" i="6"/>
  <c r="E11" i="6"/>
  <c r="E16" i="6"/>
  <c r="E28" i="6"/>
  <c r="E5" i="6"/>
  <c r="E22" i="6"/>
  <c r="E10" i="6"/>
  <c r="E17" i="6"/>
  <c r="E36" i="6"/>
  <c r="E37" i="6"/>
  <c r="E35" i="6"/>
  <c r="E12" i="6"/>
  <c r="E4" i="6"/>
  <c r="E19" i="6"/>
  <c r="E6" i="6"/>
  <c r="E34" i="6"/>
  <c r="E13" i="5"/>
  <c r="E14" i="5"/>
  <c r="E7" i="5"/>
  <c r="E12" i="5"/>
  <c r="E16" i="5"/>
  <c r="E8" i="5"/>
  <c r="E6" i="5"/>
  <c r="E9" i="5"/>
  <c r="E5" i="5"/>
  <c r="E15" i="5"/>
  <c r="E10" i="5"/>
  <c r="E11" i="5"/>
  <c r="E4" i="5"/>
  <c r="E17" i="5"/>
  <c r="E22" i="3"/>
  <c r="E21" i="3"/>
  <c r="E19" i="3"/>
  <c r="E18" i="3"/>
  <c r="E4" i="3"/>
  <c r="E12" i="3"/>
  <c r="E20" i="3"/>
  <c r="E15" i="3"/>
  <c r="E14" i="3"/>
  <c r="E7" i="3"/>
  <c r="E17" i="3"/>
  <c r="E13" i="3"/>
  <c r="E6" i="3"/>
  <c r="E11" i="3"/>
  <c r="E16" i="3"/>
  <c r="E10" i="3"/>
  <c r="E9" i="3"/>
  <c r="E8" i="3"/>
  <c r="E5" i="3"/>
  <c r="E18" i="2"/>
  <c r="E27" i="2"/>
  <c r="E24" i="2"/>
  <c r="E42" i="2"/>
  <c r="Q42" i="2" s="1" a="1"/>
  <c r="Q42" i="2" s="1"/>
  <c r="E36" i="2"/>
  <c r="E7" i="2"/>
  <c r="E6" i="2"/>
  <c r="E21" i="2"/>
  <c r="E17" i="2"/>
  <c r="E16" i="2"/>
  <c r="E31" i="2"/>
  <c r="E34" i="2"/>
  <c r="E23" i="2"/>
  <c r="E11" i="2"/>
  <c r="E35" i="2"/>
  <c r="E22" i="2"/>
  <c r="E10" i="2"/>
  <c r="E39" i="2"/>
  <c r="E29" i="2"/>
  <c r="E15" i="2"/>
  <c r="E26" i="2"/>
  <c r="E40" i="2"/>
  <c r="E28" i="2"/>
  <c r="E30" i="2"/>
  <c r="E8" i="2"/>
  <c r="E5" i="2"/>
  <c r="E37" i="2"/>
  <c r="E13" i="2"/>
  <c r="E14" i="2"/>
  <c r="E12" i="2"/>
  <c r="E19" i="2"/>
  <c r="E9" i="2"/>
  <c r="E38" i="2"/>
  <c r="E33" i="2"/>
  <c r="E20" i="2"/>
  <c r="E4" i="2"/>
  <c r="E42" i="1"/>
  <c r="Q42" i="1" s="1" a="1"/>
  <c r="Q42" i="1" s="1"/>
  <c r="E41" i="1"/>
  <c r="Q41" i="1" s="1" a="1"/>
  <c r="Q41" i="1" s="1"/>
  <c r="E40" i="1"/>
  <c r="Q40" i="1" s="1" a="1"/>
  <c r="Q40" i="1" s="1"/>
  <c r="E39" i="1"/>
  <c r="E18" i="1"/>
  <c r="E8" i="1"/>
  <c r="E20" i="1"/>
  <c r="E22" i="1"/>
  <c r="E13" i="1"/>
  <c r="E7" i="1"/>
  <c r="E25" i="1"/>
  <c r="E24" i="1"/>
  <c r="E23" i="1"/>
  <c r="E11" i="1"/>
  <c r="E16" i="1"/>
  <c r="E10" i="1"/>
  <c r="E19" i="1"/>
  <c r="E32" i="1"/>
  <c r="Q32" i="1" s="1" a="1"/>
  <c r="Q32" i="1" s="1"/>
  <c r="E17" i="1"/>
  <c r="E12" i="1"/>
  <c r="E29" i="1"/>
  <c r="E27" i="1"/>
  <c r="E9" i="1"/>
  <c r="E37" i="1"/>
  <c r="E36" i="1"/>
  <c r="E28" i="1"/>
  <c r="E14" i="1"/>
  <c r="E31" i="1"/>
  <c r="E38" i="1"/>
  <c r="E5" i="1"/>
  <c r="E15" i="1"/>
  <c r="E21" i="1"/>
  <c r="E26" i="1"/>
  <c r="E35" i="1"/>
  <c r="E34" i="1"/>
  <c r="E33" i="1"/>
  <c r="Q13" i="11" a="1"/>
  <c r="Q13" i="11" s="1"/>
  <c r="Q21" i="12" a="1"/>
  <c r="Q21" i="12" s="1"/>
  <c r="Q23" i="12" a="1"/>
  <c r="Q23" i="12" s="1"/>
  <c r="Q16" i="12" a="1"/>
  <c r="Q16" i="12" s="1"/>
  <c r="Q15" i="11" a="1"/>
  <c r="Q15" i="11" s="1"/>
  <c r="Q17" i="5" a="1"/>
  <c r="Q17" i="5" s="1"/>
  <c r="Q38" i="10" a="1"/>
  <c r="Q38" i="10" s="1"/>
  <c r="Q13" i="3" a="1"/>
  <c r="Q13" i="3" s="1"/>
  <c r="Q16" i="5" a="1"/>
  <c r="Q16" i="5" s="1"/>
  <c r="Q26" i="12" a="1"/>
  <c r="Q26" i="12" s="1"/>
  <c r="Q22" i="12" a="1"/>
  <c r="Q22" i="12" s="1"/>
  <c r="Q38" i="2" a="1"/>
  <c r="Q38" i="2" s="1"/>
  <c r="O5" i="11" a="1"/>
  <c r="O5" i="11" s="1"/>
  <c r="N21" i="12" a="1"/>
  <c r="N21" i="12" s="1"/>
  <c r="P21" i="12" s="1"/>
  <c r="Q34" i="1" a="1"/>
  <c r="Q34" i="1" s="1"/>
  <c r="Q11" i="18" a="1"/>
  <c r="Q11" i="18" s="1"/>
  <c r="Q12" i="18" a="1"/>
  <c r="Q12" i="18" s="1"/>
  <c r="Q13" i="18" a="1"/>
  <c r="Q13" i="18" s="1"/>
  <c r="Q14" i="18" a="1"/>
  <c r="Q14" i="18" s="1"/>
  <c r="Q15" i="18" a="1"/>
  <c r="Q15" i="18" s="1"/>
  <c r="Q16" i="18" a="1"/>
  <c r="Q16" i="18" s="1"/>
  <c r="Q17" i="18" a="1"/>
  <c r="Q17" i="18" s="1"/>
  <c r="Q18" i="18" a="1"/>
  <c r="Q18" i="18" s="1"/>
  <c r="Q19" i="18" a="1"/>
  <c r="Q19" i="18" s="1"/>
  <c r="Q21" i="18" a="1"/>
  <c r="Q21" i="18" s="1"/>
  <c r="Q21" i="19" a="1"/>
  <c r="Q21" i="19" s="1"/>
  <c r="Q24" i="19" a="1"/>
  <c r="Q24" i="19" s="1"/>
  <c r="N28" i="19" a="1"/>
  <c r="N28" i="19" s="1"/>
  <c r="P28" i="19" s="1"/>
  <c r="O12" i="11" l="1" a="1"/>
  <c r="O12" i="11" s="1"/>
  <c r="O16" i="11" a="1"/>
  <c r="O16" i="11" s="1"/>
  <c r="N20" i="18" a="1"/>
  <c r="N20" i="18" s="1"/>
  <c r="P20" i="18" s="1"/>
  <c r="M20" i="12"/>
  <c r="M27" i="12"/>
  <c r="N29" i="12" a="1"/>
  <c r="N29" i="12" s="1"/>
  <c r="P29" i="12" s="1"/>
  <c r="Q9" i="6" a="1"/>
  <c r="Q9" i="6" s="1"/>
  <c r="O15" i="16" a="1"/>
  <c r="O15" i="16" s="1"/>
  <c r="O13" i="11" a="1"/>
  <c r="O13" i="11" s="1"/>
  <c r="Q19" i="3" a="1"/>
  <c r="Q19" i="3" s="1"/>
  <c r="N26" i="19" a="1"/>
  <c r="N26" i="19" s="1"/>
  <c r="P26" i="19" s="1"/>
  <c r="N29" i="19" a="1"/>
  <c r="N29" i="19" s="1"/>
  <c r="P29" i="19" s="1"/>
  <c r="Q10" i="6"/>
  <c r="N32" i="10" a="1"/>
  <c r="N32" i="10" s="1"/>
  <c r="P32" i="10" s="1"/>
  <c r="M7" i="9"/>
  <c r="Q10" i="3" a="1"/>
  <c r="Q10" i="3" s="1"/>
  <c r="M9" i="3"/>
  <c r="M10" i="18"/>
  <c r="N11" i="18" a="1"/>
  <c r="N11" i="18" s="1"/>
  <c r="P11" i="18" s="1"/>
  <c r="N12" i="18" a="1"/>
  <c r="N12" i="18" s="1"/>
  <c r="P12" i="18" s="1"/>
  <c r="N13" i="18" a="1"/>
  <c r="N13" i="18" s="1"/>
  <c r="P13" i="18" s="1"/>
  <c r="N14" i="18" a="1"/>
  <c r="N14" i="18" s="1"/>
  <c r="P14" i="18" s="1"/>
  <c r="M15" i="18"/>
  <c r="M14" i="12"/>
  <c r="N16" i="12" a="1"/>
  <c r="N16" i="12" s="1"/>
  <c r="P16" i="12" s="1"/>
  <c r="N18" i="12" a="1"/>
  <c r="N18" i="12" s="1"/>
  <c r="P18" i="12" s="1"/>
  <c r="M22" i="12"/>
  <c r="O27" i="12" a="1"/>
  <c r="O27" i="12" s="1"/>
  <c r="O29" i="12" a="1"/>
  <c r="O29" i="12" s="1"/>
  <c r="N11" i="12" a="1"/>
  <c r="N11" i="12" s="1"/>
  <c r="P11" i="12" s="1"/>
  <c r="N23" i="12" a="1"/>
  <c r="N23" i="12" s="1"/>
  <c r="P23" i="12" s="1"/>
  <c r="N14" i="12" a="1"/>
  <c r="N14" i="12" s="1"/>
  <c r="P14" i="12" s="1"/>
  <c r="Q15" i="10" a="1"/>
  <c r="Q15" i="10" s="1"/>
  <c r="O7" i="8" a="1"/>
  <c r="O7" i="8" s="1"/>
  <c r="O23" i="8" a="1"/>
  <c r="O23" i="8" s="1"/>
  <c r="O14" i="1" a="1"/>
  <c r="O14" i="1" s="1"/>
  <c r="Q12" i="9" a="1"/>
  <c r="Q12" i="9" s="1"/>
  <c r="Q7" i="18" a="1"/>
  <c r="Q7" i="18" s="1"/>
  <c r="O8" i="12" a="1"/>
  <c r="O8" i="12" s="1"/>
  <c r="O5" i="12" a="1"/>
  <c r="O5" i="12" s="1"/>
  <c r="O11" i="12" a="1"/>
  <c r="O11" i="12" s="1"/>
  <c r="M29" i="6"/>
  <c r="Q20" i="12" a="1"/>
  <c r="Q20" i="12" s="1"/>
  <c r="Q11" i="5" a="1"/>
  <c r="Q11" i="5" s="1"/>
  <c r="Q18" i="10" a="1"/>
  <c r="Q18" i="10" s="1"/>
  <c r="Q42" i="10" a="1"/>
  <c r="Q42" i="10" s="1"/>
  <c r="M10" i="11"/>
  <c r="M26" i="6"/>
  <c r="O15" i="11" a="1"/>
  <c r="O15" i="11" s="1"/>
  <c r="Q5" i="11" a="1"/>
  <c r="Q5" i="11" s="1"/>
  <c r="Q30" i="8" a="1"/>
  <c r="Q30" i="8" s="1"/>
  <c r="Q6" i="9" a="1"/>
  <c r="Q6" i="9" s="1"/>
  <c r="O7" i="12" a="1"/>
  <c r="O7" i="12" s="1"/>
  <c r="O16" i="19" a="1"/>
  <c r="O16" i="19" s="1"/>
  <c r="Q14" i="12" a="1"/>
  <c r="Q14" i="12" s="1"/>
  <c r="O41" i="6" a="1"/>
  <c r="O41" i="6" s="1"/>
  <c r="O12" i="9" a="1"/>
  <c r="O12" i="9" s="1"/>
  <c r="Q39" i="1" a="1"/>
  <c r="Q39" i="1" s="1"/>
  <c r="Q5" i="3" a="1"/>
  <c r="Q5" i="3" s="1"/>
  <c r="Q17" i="3" a="1"/>
  <c r="Q17" i="3" s="1"/>
  <c r="Q35" i="8" a="1"/>
  <c r="Q35" i="8" s="1"/>
  <c r="Q31" i="10" a="1"/>
  <c r="Q31" i="10" s="1"/>
  <c r="Q8" i="11" a="1"/>
  <c r="Q8" i="11" s="1"/>
  <c r="N14" i="11" a="1"/>
  <c r="N14" i="11" s="1"/>
  <c r="P14" i="11" s="1"/>
  <c r="Q22" i="3" a="1"/>
  <c r="Q22" i="3" s="1"/>
  <c r="Q7" i="3" a="1"/>
  <c r="Q7" i="3" s="1"/>
  <c r="Q41" i="10" a="1"/>
  <c r="Q41" i="10" s="1"/>
  <c r="N7" i="11" a="1"/>
  <c r="N7" i="11" s="1"/>
  <c r="P7" i="11" s="1"/>
  <c r="Q11" i="11" a="1"/>
  <c r="Q11" i="11" s="1"/>
  <c r="Q14" i="9" a="1"/>
  <c r="Q14" i="9" s="1"/>
  <c r="M10" i="16"/>
  <c r="O21" i="12" a="1"/>
  <c r="O21" i="12" s="1"/>
  <c r="Q5" i="5" a="1"/>
  <c r="Q5" i="5" s="1"/>
  <c r="Q19" i="12" a="1"/>
  <c r="Q19" i="12" s="1"/>
  <c r="N19" i="3" a="1"/>
  <c r="N19" i="3" s="1"/>
  <c r="P19" i="3" s="1"/>
  <c r="Q36" i="10" a="1"/>
  <c r="Q36" i="10" s="1"/>
  <c r="Q14" i="11" a="1"/>
  <c r="Q14" i="11" s="1"/>
  <c r="Q27" i="12" a="1"/>
  <c r="Q27" i="12" s="1"/>
  <c r="Q12" i="3" a="1"/>
  <c r="Q12" i="3" s="1"/>
  <c r="Q7" i="16" a="1"/>
  <c r="Q7" i="16" s="1"/>
  <c r="N25" i="1" a="1"/>
  <c r="N25" i="1" s="1"/>
  <c r="P25" i="1" s="1"/>
  <c r="Q13" i="5" a="1"/>
  <c r="Q13" i="5" s="1"/>
  <c r="Q16" i="11" a="1"/>
  <c r="Q16" i="11" s="1"/>
  <c r="Q29" i="12" a="1"/>
  <c r="Q29" i="12" s="1"/>
  <c r="Q10" i="18" a="1"/>
  <c r="Q10" i="18" s="1"/>
  <c r="Q22" i="19" a="1"/>
  <c r="Q22" i="19" s="1"/>
  <c r="Q25" i="19" a="1"/>
  <c r="Q25" i="19" s="1"/>
  <c r="Q26" i="19" a="1"/>
  <c r="Q26" i="19" s="1"/>
  <c r="M27" i="19"/>
  <c r="O23" i="12" a="1"/>
  <c r="O23" i="12" s="1"/>
  <c r="O42" i="6" a="1"/>
  <c r="O42" i="6" s="1"/>
  <c r="Q24" i="12" a="1"/>
  <c r="Q24" i="12" s="1"/>
  <c r="N15" i="18" a="1"/>
  <c r="N15" i="18" s="1"/>
  <c r="P15" i="18" s="1"/>
  <c r="N16" i="18" a="1"/>
  <c r="N16" i="18" s="1"/>
  <c r="P16" i="18" s="1"/>
  <c r="N17" i="18" a="1"/>
  <c r="N17" i="18" s="1"/>
  <c r="P17" i="18" s="1"/>
  <c r="N18" i="18" a="1"/>
  <c r="N18" i="18" s="1"/>
  <c r="P18" i="18" s="1"/>
  <c r="O21" i="18" a="1"/>
  <c r="O21" i="18" s="1"/>
  <c r="N22" i="18" a="1"/>
  <c r="N22" i="18" s="1"/>
  <c r="P22" i="18" s="1"/>
  <c r="Q27" i="19" a="1"/>
  <c r="Q27" i="19" s="1"/>
  <c r="Q28" i="19" a="1"/>
  <c r="Q28" i="19" s="1"/>
  <c r="Q29" i="19" a="1"/>
  <c r="Q29" i="19" s="1"/>
  <c r="N8" i="5" a="1"/>
  <c r="N8" i="5" s="1"/>
  <c r="P8" i="5" s="1"/>
  <c r="N18" i="3" a="1"/>
  <c r="N18" i="3" s="1"/>
  <c r="P18" i="3" s="1"/>
  <c r="Q15" i="3" a="1"/>
  <c r="Q15" i="3" s="1"/>
  <c r="Q18" i="3" a="1"/>
  <c r="Q18" i="3" s="1"/>
  <c r="N6" i="6" a="1"/>
  <c r="N6" i="6" s="1"/>
  <c r="P6" i="6" s="1"/>
  <c r="N5" i="6" a="1"/>
  <c r="N5" i="6" s="1"/>
  <c r="P5" i="6" s="1"/>
  <c r="O33" i="6" a="1"/>
  <c r="O33" i="6" s="1"/>
  <c r="M12" i="6"/>
  <c r="O11" i="5" a="1"/>
  <c r="O11" i="5" s="1"/>
  <c r="Q4" i="11" a="1"/>
  <c r="Q4" i="11" s="1"/>
  <c r="M7" i="11"/>
  <c r="N13" i="11" a="1"/>
  <c r="N13" i="11" s="1"/>
  <c r="P13" i="11" s="1"/>
  <c r="M12" i="11"/>
  <c r="O6" i="11" a="1"/>
  <c r="O6" i="11" s="1"/>
  <c r="Q5" i="16" a="1"/>
  <c r="Q5" i="16" s="1"/>
  <c r="M9" i="16"/>
  <c r="O12" i="16" a="1"/>
  <c r="O12" i="16" s="1"/>
  <c r="N4" i="16" a="1"/>
  <c r="N4" i="16" s="1"/>
  <c r="P4" i="16" s="1"/>
  <c r="O4" i="11" a="1"/>
  <c r="O4" i="11" s="1"/>
  <c r="Q5" i="9" a="1"/>
  <c r="Q5" i="9" s="1"/>
  <c r="O6" i="9" a="1"/>
  <c r="O6" i="9" s="1"/>
  <c r="Q7" i="9" a="1"/>
  <c r="Q7" i="9" s="1"/>
  <c r="N10" i="9" a="1"/>
  <c r="N10" i="9" s="1"/>
  <c r="P10" i="9" s="1"/>
  <c r="N6" i="5" a="1"/>
  <c r="N6" i="5" s="1"/>
  <c r="P6" i="5" s="1"/>
  <c r="O17" i="5" a="1"/>
  <c r="O17" i="5" s="1"/>
  <c r="N15" i="5" a="1"/>
  <c r="N15" i="5" s="1"/>
  <c r="P15" i="5" s="1"/>
  <c r="N14" i="5" a="1"/>
  <c r="N14" i="5" s="1"/>
  <c r="P14" i="5" s="1"/>
  <c r="Q6" i="5" a="1"/>
  <c r="Q6" i="5" s="1"/>
  <c r="N9" i="3" a="1"/>
  <c r="N9" i="3" s="1"/>
  <c r="P9" i="3" s="1"/>
  <c r="O16" i="3" a="1"/>
  <c r="O16" i="3" s="1"/>
  <c r="O17" i="3" a="1"/>
  <c r="O17" i="3" s="1"/>
  <c r="Q14" i="3" a="1"/>
  <c r="Q14" i="3" s="1"/>
  <c r="O21" i="3" a="1"/>
  <c r="O21" i="3" s="1"/>
  <c r="Q8" i="3" a="1"/>
  <c r="Q8" i="3" s="1"/>
  <c r="Q11" i="3" a="1"/>
  <c r="Q11" i="3" s="1"/>
  <c r="M4" i="6"/>
  <c r="N34" i="6" a="1"/>
  <c r="N34" i="6" s="1"/>
  <c r="P34" i="6" s="1"/>
  <c r="N37" i="6" a="1"/>
  <c r="N37" i="6" s="1"/>
  <c r="P37" i="6" s="1"/>
  <c r="O19" i="6" a="1"/>
  <c r="O19" i="6" s="1"/>
  <c r="N12" i="6" a="1"/>
  <c r="N12" i="6" s="1"/>
  <c r="P12" i="6" s="1"/>
  <c r="O37" i="6" a="1"/>
  <c r="O37" i="6" s="1"/>
  <c r="N22" i="6" a="1"/>
  <c r="N22" i="6" s="1"/>
  <c r="P22" i="6" s="1"/>
  <c r="O11" i="6" a="1"/>
  <c r="O11" i="6" s="1"/>
  <c r="N23" i="6" a="1"/>
  <c r="N23" i="6" s="1"/>
  <c r="P23" i="6" s="1"/>
  <c r="O39" i="6" a="1"/>
  <c r="O39" i="6" s="1"/>
  <c r="O32" i="6" a="1"/>
  <c r="O32" i="6" s="1"/>
  <c r="N27" i="6" a="1"/>
  <c r="N27" i="6" s="1"/>
  <c r="P27" i="6" s="1"/>
  <c r="N20" i="6" a="1"/>
  <c r="N20" i="6" s="1"/>
  <c r="P20" i="6" s="1"/>
  <c r="N31" i="6" a="1"/>
  <c r="N31" i="6" s="1"/>
  <c r="P31" i="6" s="1"/>
  <c r="N18" i="6" a="1"/>
  <c r="N18" i="6" s="1"/>
  <c r="P18" i="6" s="1"/>
  <c r="M33" i="6"/>
  <c r="O35" i="6" a="1"/>
  <c r="O35" i="6" s="1"/>
  <c r="O16" i="6" a="1"/>
  <c r="O16" i="6" s="1"/>
  <c r="M41" i="6"/>
  <c r="Q12" i="8" a="1"/>
  <c r="Q12" i="8" s="1"/>
  <c r="O31" i="8" a="1"/>
  <c r="O31" i="8" s="1"/>
  <c r="O18" i="8" a="1"/>
  <c r="O18" i="8" s="1"/>
  <c r="O26" i="8" a="1"/>
  <c r="O26" i="8" s="1"/>
  <c r="O6" i="8" a="1"/>
  <c r="O6" i="8" s="1"/>
  <c r="M33" i="8"/>
  <c r="M19" i="8"/>
  <c r="N22" i="12" a="1"/>
  <c r="N22" i="12" s="1"/>
  <c r="P22" i="12" s="1"/>
  <c r="O28" i="12" a="1"/>
  <c r="O28" i="12" s="1"/>
  <c r="O13" i="12" a="1"/>
  <c r="O13" i="12" s="1"/>
  <c r="O22" i="12" a="1"/>
  <c r="O22" i="12" s="1"/>
  <c r="M16" i="12"/>
  <c r="O20" i="12" a="1"/>
  <c r="O20" i="12" s="1"/>
  <c r="O26" i="12" a="1"/>
  <c r="O26" i="12" s="1"/>
  <c r="M9" i="12"/>
  <c r="M23" i="12"/>
  <c r="N25" i="12" a="1"/>
  <c r="N25" i="12" s="1"/>
  <c r="P25" i="12" s="1"/>
  <c r="N8" i="12" a="1"/>
  <c r="N8" i="12" s="1"/>
  <c r="P8" i="12" s="1"/>
  <c r="O18" i="12" a="1"/>
  <c r="O18" i="12" s="1"/>
  <c r="O10" i="18" a="1"/>
  <c r="O10" i="18" s="1"/>
  <c r="O9" i="18" a="1"/>
  <c r="O9" i="18" s="1"/>
  <c r="O7" i="18" a="1"/>
  <c r="O7" i="18" s="1"/>
  <c r="N6" i="18" a="1"/>
  <c r="N6" i="18" s="1"/>
  <c r="P6" i="18" s="1"/>
  <c r="O8" i="18" a="1"/>
  <c r="O8" i="18" s="1"/>
  <c r="O20" i="18" a="1"/>
  <c r="O20" i="18" s="1"/>
  <c r="O22" i="18" a="1"/>
  <c r="O22" i="18" s="1"/>
  <c r="O5" i="18" a="1"/>
  <c r="O5" i="18" s="1"/>
  <c r="Q13" i="10" a="1"/>
  <c r="Q13" i="10" s="1"/>
  <c r="M20" i="10"/>
  <c r="M23" i="10"/>
  <c r="O21" i="10" a="1"/>
  <c r="O21" i="10" s="1"/>
  <c r="N4" i="10" a="1"/>
  <c r="N4" i="10" s="1"/>
  <c r="P4" i="10" s="1"/>
  <c r="O11" i="10" a="1"/>
  <c r="O11" i="10" s="1"/>
  <c r="N35" i="10" a="1"/>
  <c r="N35" i="10" s="1"/>
  <c r="P35" i="10" s="1"/>
  <c r="N37" i="10" a="1"/>
  <c r="N37" i="10" s="1"/>
  <c r="P37" i="10" s="1"/>
  <c r="O9" i="10" a="1"/>
  <c r="O9" i="10" s="1"/>
  <c r="Q29" i="10" a="1"/>
  <c r="Q29" i="10" s="1"/>
  <c r="M14" i="10"/>
  <c r="Q17" i="10" a="1"/>
  <c r="Q17" i="10" s="1"/>
  <c r="N15" i="10" a="1"/>
  <c r="N15" i="10" s="1"/>
  <c r="P15" i="10" s="1"/>
  <c r="Q9" i="19" a="1"/>
  <c r="Q9" i="19" s="1"/>
  <c r="Q20" i="19" a="1"/>
  <c r="Q20" i="19" s="1"/>
  <c r="Q15" i="12" a="1"/>
  <c r="Q15" i="12" s="1"/>
  <c r="Q12" i="12" a="1"/>
  <c r="Q12" i="12" s="1"/>
  <c r="Q10" i="12" a="1"/>
  <c r="Q10" i="12" s="1"/>
  <c r="Q7" i="12" a="1"/>
  <c r="Q7" i="12" s="1"/>
  <c r="N26" i="10" a="1"/>
  <c r="N26" i="10" s="1"/>
  <c r="P26" i="10" s="1"/>
  <c r="M12" i="10"/>
  <c r="Q10" i="10" a="1"/>
  <c r="Q10" i="10" s="1"/>
  <c r="Q7" i="10" a="1"/>
  <c r="Q7" i="10" s="1"/>
  <c r="Q16" i="10" a="1"/>
  <c r="Q16" i="10" s="1"/>
  <c r="Q32" i="8" a="1"/>
  <c r="Q32" i="8" s="1"/>
  <c r="N11" i="8" a="1"/>
  <c r="N11" i="8" s="1"/>
  <c r="P11" i="8" s="1"/>
  <c r="O30" i="8" a="1"/>
  <c r="O30" i="8" s="1"/>
  <c r="O21" i="8" a="1"/>
  <c r="O21" i="8" s="1"/>
  <c r="N24" i="8" a="1"/>
  <c r="N24" i="8" s="1"/>
  <c r="P24" i="8" s="1"/>
  <c r="Q8" i="8" a="1"/>
  <c r="Q8" i="8" s="1"/>
  <c r="M16" i="16"/>
  <c r="Q16" i="16" a="1"/>
  <c r="Q16" i="16" s="1"/>
  <c r="N9" i="11" a="1"/>
  <c r="N9" i="11" s="1"/>
  <c r="P9" i="11" s="1"/>
  <c r="M19" i="18"/>
  <c r="M21" i="18"/>
  <c r="M11" i="19"/>
  <c r="N24" i="19" a="1"/>
  <c r="N24" i="19" s="1"/>
  <c r="P24" i="19" s="1"/>
  <c r="Q9" i="20" a="1"/>
  <c r="Q9" i="20" s="1"/>
  <c r="Q11" i="19" a="1"/>
  <c r="Q11" i="19" s="1"/>
  <c r="Q22" i="18" a="1"/>
  <c r="Q22" i="18" s="1"/>
  <c r="N21" i="18" a="1"/>
  <c r="N21" i="18" s="1"/>
  <c r="P21" i="18" s="1"/>
  <c r="Q20" i="18" a="1"/>
  <c r="Q20" i="18" s="1"/>
  <c r="N19" i="18" a="1"/>
  <c r="N19" i="18" s="1"/>
  <c r="P19" i="18" s="1"/>
  <c r="N19" i="6" a="1"/>
  <c r="N19" i="6" s="1"/>
  <c r="P19" i="6" s="1"/>
  <c r="O12" i="6" a="1"/>
  <c r="O12" i="6" s="1"/>
  <c r="N11" i="6" a="1"/>
  <c r="N11" i="6" s="1"/>
  <c r="P11" i="6" s="1"/>
  <c r="O30" i="6" a="1"/>
  <c r="O30" i="6" s="1"/>
  <c r="M8" i="12"/>
  <c r="M5" i="3"/>
  <c r="Q15" i="5" a="1"/>
  <c r="Q15" i="5" s="1"/>
  <c r="O27" i="6" a="1"/>
  <c r="O27" i="6" s="1"/>
  <c r="N32" i="6" a="1"/>
  <c r="N32" i="6" s="1"/>
  <c r="P32" i="6" s="1"/>
  <c r="M28" i="12"/>
  <c r="Q18" i="12" a="1"/>
  <c r="Q18" i="12" s="1"/>
  <c r="O15" i="12" a="1"/>
  <c r="O15" i="12" s="1"/>
  <c r="M14" i="3"/>
  <c r="M26" i="12"/>
  <c r="M25" i="12"/>
  <c r="M29" i="12"/>
  <c r="N9" i="16" a="1"/>
  <c r="N9" i="16" s="1"/>
  <c r="P9" i="16" s="1"/>
  <c r="O24" i="12" a="1"/>
  <c r="O24" i="12" s="1"/>
  <c r="M24" i="12"/>
  <c r="N36" i="10" a="1"/>
  <c r="N36" i="10" s="1"/>
  <c r="P36" i="10" s="1"/>
  <c r="Q9" i="10" a="1"/>
  <c r="Q9" i="10" s="1"/>
  <c r="Q35" i="10" a="1"/>
  <c r="Q35" i="10" s="1"/>
  <c r="M22" i="3"/>
  <c r="Q37" i="10" a="1"/>
  <c r="Q37" i="10" s="1"/>
  <c r="O16" i="12" a="1"/>
  <c r="O16" i="12" s="1"/>
  <c r="Q12" i="11" a="1"/>
  <c r="Q12" i="11" s="1"/>
  <c r="N28" i="12" a="1"/>
  <c r="N28" i="12" s="1"/>
  <c r="P28" i="12" s="1"/>
  <c r="Q28" i="12" a="1"/>
  <c r="Q28" i="12" s="1"/>
  <c r="N26" i="1" a="1"/>
  <c r="N26" i="1" s="1"/>
  <c r="P26" i="1" s="1"/>
  <c r="N15" i="1" a="1"/>
  <c r="N15" i="1" s="1"/>
  <c r="P15" i="1" s="1"/>
  <c r="N38" i="1" a="1"/>
  <c r="N38" i="1" s="1"/>
  <c r="P38" i="1" s="1"/>
  <c r="M31" i="1"/>
  <c r="O28" i="1" a="1"/>
  <c r="O28" i="1" s="1"/>
  <c r="M37" i="1"/>
  <c r="N12" i="1" a="1"/>
  <c r="N12" i="1" s="1"/>
  <c r="P12" i="1" s="1"/>
  <c r="M16" i="1"/>
  <c r="N42" i="1" a="1"/>
  <c r="N42" i="1" s="1"/>
  <c r="P42" i="1" s="1"/>
  <c r="N7" i="3" a="1"/>
  <c r="N7" i="3" s="1"/>
  <c r="P7" i="3" s="1"/>
  <c r="N15" i="3" a="1"/>
  <c r="N15" i="3" s="1"/>
  <c r="P15" i="3" s="1"/>
  <c r="O12" i="3" a="1"/>
  <c r="O12" i="3" s="1"/>
  <c r="O18" i="3" a="1"/>
  <c r="O18" i="3" s="1"/>
  <c r="Q21" i="3" a="1"/>
  <c r="Q21" i="3" s="1"/>
  <c r="O22" i="3" a="1"/>
  <c r="O22" i="3" s="1"/>
  <c r="N34" i="8" a="1"/>
  <c r="N34" i="8" s="1"/>
  <c r="P34" i="8" s="1"/>
  <c r="Q34" i="8" a="1"/>
  <c r="Q34" i="8" s="1"/>
  <c r="Q7" i="11" a="1"/>
  <c r="Q7" i="11" s="1"/>
  <c r="N26" i="12" a="1"/>
  <c r="N26" i="12" s="1"/>
  <c r="P26" i="12" s="1"/>
  <c r="N20" i="12" a="1"/>
  <c r="N20" i="12" s="1"/>
  <c r="P20" i="12" s="1"/>
  <c r="Q8" i="5" a="1"/>
  <c r="Q8" i="5" s="1"/>
  <c r="Q7" i="8" a="1"/>
  <c r="Q7" i="8" s="1"/>
  <c r="N7" i="16" a="1"/>
  <c r="N7" i="16" s="1"/>
  <c r="P7" i="16" s="1"/>
  <c r="O5" i="16" a="1"/>
  <c r="O5" i="16" s="1"/>
  <c r="O9" i="16" a="1"/>
  <c r="O9" i="16" s="1"/>
  <c r="Q9" i="16" a="1"/>
  <c r="Q9" i="16" s="1"/>
  <c r="O4" i="16" a="1"/>
  <c r="O4" i="16" s="1"/>
  <c r="Q4" i="16" a="1"/>
  <c r="Q4" i="16" s="1"/>
  <c r="N10" i="16" a="1"/>
  <c r="N10" i="16" s="1"/>
  <c r="P10" i="16" s="1"/>
  <c r="Q11" i="16" a="1"/>
  <c r="Q11" i="16" s="1"/>
  <c r="N12" i="16" a="1"/>
  <c r="N12" i="16" s="1"/>
  <c r="P12" i="16" s="1"/>
  <c r="Q12" i="16" a="1"/>
  <c r="Q12" i="16" s="1"/>
  <c r="M13" i="16"/>
  <c r="Q13" i="16" a="1"/>
  <c r="Q13" i="16" s="1"/>
  <c r="N13" i="16" a="1"/>
  <c r="N13" i="16" s="1"/>
  <c r="P13" i="16" s="1"/>
  <c r="Q14" i="16" a="1"/>
  <c r="Q14" i="16" s="1"/>
  <c r="Q15" i="16" a="1"/>
  <c r="Q15" i="16" s="1"/>
  <c r="N8" i="16" a="1"/>
  <c r="N8" i="16" s="1"/>
  <c r="P8" i="16" s="1"/>
  <c r="M11" i="18"/>
  <c r="M13" i="18"/>
  <c r="O4" i="6" a="1"/>
  <c r="O4" i="6" s="1"/>
  <c r="N35" i="6" a="1"/>
  <c r="N35" i="6" s="1"/>
  <c r="P35" i="6" s="1"/>
  <c r="O36" i="6" a="1"/>
  <c r="O36" i="6" s="1"/>
  <c r="O10" i="6" a="1"/>
  <c r="O10" i="6" s="1"/>
  <c r="O5" i="6" a="1"/>
  <c r="O5" i="6" s="1"/>
  <c r="N16" i="6" a="1"/>
  <c r="N16" i="6" s="1"/>
  <c r="P16" i="6" s="1"/>
  <c r="O38" i="6" a="1"/>
  <c r="O38" i="6" s="1"/>
  <c r="O24" i="6" a="1"/>
  <c r="O24" i="6" s="1"/>
  <c r="O18" i="6" a="1"/>
  <c r="O18" i="6" s="1"/>
  <c r="N33" i="6" a="1"/>
  <c r="N33" i="6" s="1"/>
  <c r="P33" i="6" s="1"/>
  <c r="N7" i="6" a="1"/>
  <c r="N7" i="6" s="1"/>
  <c r="P7" i="6" s="1"/>
  <c r="N15" i="6" a="1"/>
  <c r="N15" i="6" s="1"/>
  <c r="P15" i="6" s="1"/>
  <c r="O40" i="6" a="1"/>
  <c r="O40" i="6" s="1"/>
  <c r="O39" i="10" a="1"/>
  <c r="O39" i="10" s="1"/>
  <c r="M11" i="11"/>
  <c r="M5" i="11"/>
  <c r="M6" i="11"/>
  <c r="M13" i="11"/>
  <c r="O14" i="11" a="1"/>
  <c r="O14" i="11" s="1"/>
  <c r="M16" i="11"/>
  <c r="M21" i="12"/>
  <c r="N24" i="12" a="1"/>
  <c r="N24" i="12" s="1"/>
  <c r="P24" i="12" s="1"/>
  <c r="Q8" i="12" a="1"/>
  <c r="Q8" i="12" s="1"/>
  <c r="N13" i="12" a="1"/>
  <c r="N13" i="12" s="1"/>
  <c r="P13" i="12" s="1"/>
  <c r="Q7" i="5" a="1"/>
  <c r="Q7" i="5" s="1"/>
  <c r="Q25" i="8" a="1"/>
  <c r="Q25" i="8" s="1"/>
  <c r="N4" i="8" a="1"/>
  <c r="N4" i="8" s="1"/>
  <c r="P4" i="8" s="1"/>
  <c r="O25" i="10" a="1"/>
  <c r="O25" i="10" s="1"/>
  <c r="N24" i="10" a="1"/>
  <c r="N24" i="10" s="1"/>
  <c r="P24" i="10" s="1"/>
  <c r="M5" i="10"/>
  <c r="O27" i="10" a="1"/>
  <c r="O27" i="10" s="1"/>
  <c r="O22" i="10" a="1"/>
  <c r="O22" i="10" s="1"/>
  <c r="Q30" i="10" a="1"/>
  <c r="Q30" i="10" s="1"/>
  <c r="M13" i="10"/>
  <c r="M29" i="10"/>
  <c r="N8" i="11" a="1"/>
  <c r="N8" i="11" s="1"/>
  <c r="P8" i="11" s="1"/>
  <c r="N27" i="12" a="1"/>
  <c r="N27" i="12" s="1"/>
  <c r="P27" i="12" s="1"/>
  <c r="O29" i="1" a="1"/>
  <c r="O29" i="1" s="1"/>
  <c r="O11" i="1" a="1"/>
  <c r="O11" i="1" s="1"/>
  <c r="M22" i="1"/>
  <c r="Q8" i="1" a="1"/>
  <c r="Q8" i="1" s="1"/>
  <c r="N41" i="1" a="1"/>
  <c r="N41" i="1" s="1"/>
  <c r="P41" i="1" s="1"/>
  <c r="N6" i="10" a="1"/>
  <c r="N6" i="10" s="1"/>
  <c r="P6" i="10" s="1"/>
  <c r="O7" i="11" a="1"/>
  <c r="O7" i="11" s="1"/>
  <c r="N15" i="11" a="1"/>
  <c r="N15" i="11" s="1"/>
  <c r="P15" i="11" s="1"/>
  <c r="O4" i="9" a="1"/>
  <c r="O4" i="9" s="1"/>
  <c r="Q20" i="3" a="1"/>
  <c r="Q20" i="3" s="1"/>
  <c r="O16" i="5" a="1"/>
  <c r="O16" i="5" s="1"/>
  <c r="Q33" i="10" a="1"/>
  <c r="Q33" i="10" s="1"/>
  <c r="O10" i="3" a="1"/>
  <c r="O10" i="3" s="1"/>
  <c r="N13" i="3" a="1"/>
  <c r="N13" i="3" s="1"/>
  <c r="P13" i="3" s="1"/>
  <c r="Q31" i="8" a="1"/>
  <c r="Q31" i="8" s="1"/>
  <c r="Q17" i="8" a="1"/>
  <c r="Q17" i="8" s="1"/>
  <c r="N27" i="8" a="1"/>
  <c r="N27" i="8" s="1"/>
  <c r="P27" i="8" s="1"/>
  <c r="Q9" i="8" a="1"/>
  <c r="Q9" i="8" s="1"/>
  <c r="Q5" i="1" a="1"/>
  <c r="Q5" i="1" s="1"/>
  <c r="Q4" i="18" a="1"/>
  <c r="Q4" i="18" s="1"/>
  <c r="M6" i="18"/>
  <c r="M17" i="18"/>
  <c r="N9" i="19" a="1"/>
  <c r="N9" i="19" s="1"/>
  <c r="P9" i="19" s="1"/>
  <c r="O6" i="19" a="1"/>
  <c r="O6" i="19" s="1"/>
  <c r="N18" i="19" a="1"/>
  <c r="N18" i="19" s="1"/>
  <c r="P18" i="19" s="1"/>
  <c r="N23" i="19" a="1"/>
  <c r="N23" i="19" s="1"/>
  <c r="P23" i="19" s="1"/>
  <c r="O20" i="19" a="1"/>
  <c r="O20" i="19" s="1"/>
  <c r="O21" i="19" a="1"/>
  <c r="O21" i="19" s="1"/>
  <c r="O5" i="19" a="1"/>
  <c r="O5" i="19" s="1"/>
  <c r="Q27" i="2" a="1"/>
  <c r="Q27" i="2" s="1"/>
  <c r="Q15" i="1" a="1"/>
  <c r="Q15" i="1" s="1"/>
  <c r="Q16" i="1" a="1"/>
  <c r="Q16" i="1" s="1"/>
  <c r="O37" i="1" a="1"/>
  <c r="O37" i="1" s="1"/>
  <c r="M6" i="1"/>
  <c r="O29" i="10" a="1"/>
  <c r="O29" i="10" s="1"/>
  <c r="M40" i="10"/>
  <c r="O42" i="10" a="1"/>
  <c r="O42" i="10" s="1"/>
  <c r="N7" i="2" a="1"/>
  <c r="N7" i="2" s="1"/>
  <c r="P7" i="2" s="1"/>
  <c r="Q26" i="2" a="1"/>
  <c r="Q26" i="2" s="1"/>
  <c r="M15" i="16"/>
  <c r="M8" i="16"/>
  <c r="N16" i="16" a="1"/>
  <c r="N16" i="16" s="1"/>
  <c r="P16" i="16" s="1"/>
  <c r="N6" i="11" a="1"/>
  <c r="N6" i="11" s="1"/>
  <c r="P6" i="11" s="1"/>
  <c r="M8" i="11"/>
  <c r="O8" i="11" a="1"/>
  <c r="O8" i="11" s="1"/>
  <c r="M14" i="11"/>
  <c r="N16" i="11" a="1"/>
  <c r="N16" i="11" s="1"/>
  <c r="P16" i="11" s="1"/>
  <c r="N11" i="11" a="1"/>
  <c r="N11" i="11" s="1"/>
  <c r="P11" i="11" s="1"/>
  <c r="O11" i="11" a="1"/>
  <c r="O11" i="11" s="1"/>
  <c r="N12" i="11" a="1"/>
  <c r="N12" i="11" s="1"/>
  <c r="P12" i="11" s="1"/>
  <c r="N10" i="11" a="1"/>
  <c r="N10" i="11" s="1"/>
  <c r="P10" i="11" s="1"/>
  <c r="M15" i="11"/>
  <c r="O9" i="11" a="1"/>
  <c r="O9" i="11" s="1"/>
  <c r="O11" i="9" a="1"/>
  <c r="O11" i="9" s="1"/>
  <c r="O10" i="9" a="1"/>
  <c r="O10" i="9" s="1"/>
  <c r="O15" i="5" a="1"/>
  <c r="O15" i="5" s="1"/>
  <c r="N17" i="5" a="1"/>
  <c r="N17" i="5" s="1"/>
  <c r="P17" i="5" s="1"/>
  <c r="N11" i="5" a="1"/>
  <c r="N11" i="5" s="1"/>
  <c r="P11" i="5" s="1"/>
  <c r="O5" i="5" a="1"/>
  <c r="O5" i="5" s="1"/>
  <c r="M6" i="5"/>
  <c r="M16" i="5"/>
  <c r="N7" i="5" a="1"/>
  <c r="N7" i="5" s="1"/>
  <c r="P7" i="5" s="1"/>
  <c r="M10" i="5"/>
  <c r="M15" i="5"/>
  <c r="N10" i="5" a="1"/>
  <c r="N10" i="5" s="1"/>
  <c r="P10" i="5" s="1"/>
  <c r="O7" i="5" a="1"/>
  <c r="O7" i="5" s="1"/>
  <c r="M9" i="5"/>
  <c r="N10" i="3" a="1"/>
  <c r="N10" i="3" s="1"/>
  <c r="P10" i="3" s="1"/>
  <c r="M21" i="3"/>
  <c r="M7" i="3"/>
  <c r="M18" i="3"/>
  <c r="N12" i="3" a="1"/>
  <c r="N12" i="3" s="1"/>
  <c r="P12" i="3" s="1"/>
  <c r="O15" i="3" a="1"/>
  <c r="O15" i="3" s="1"/>
  <c r="O13" i="3" a="1"/>
  <c r="O13" i="3" s="1"/>
  <c r="N10" i="18" a="1"/>
  <c r="N10" i="18" s="1"/>
  <c r="P10" i="18" s="1"/>
  <c r="M9" i="18"/>
  <c r="N9" i="18" a="1"/>
  <c r="N9" i="18" s="1"/>
  <c r="P9" i="18" s="1"/>
  <c r="M8" i="18"/>
  <c r="O11" i="18" a="1"/>
  <c r="O11" i="18" s="1"/>
  <c r="M14" i="18"/>
  <c r="O15" i="18" a="1"/>
  <c r="O15" i="18" s="1"/>
  <c r="M18" i="18"/>
  <c r="O19" i="18" a="1"/>
  <c r="O19" i="18" s="1"/>
  <c r="M22" i="18"/>
  <c r="M7" i="18"/>
  <c r="O6" i="18" a="1"/>
  <c r="O6" i="18" s="1"/>
  <c r="M12" i="18"/>
  <c r="O13" i="18" a="1"/>
  <c r="O13" i="18" s="1"/>
  <c r="M16" i="18"/>
  <c r="O17" i="18" a="1"/>
  <c r="O17" i="18" s="1"/>
  <c r="M20" i="18"/>
  <c r="M25" i="19"/>
  <c r="N25" i="19" a="1"/>
  <c r="N25" i="19" s="1"/>
  <c r="P25" i="19" s="1"/>
  <c r="M19" i="19"/>
  <c r="O17" i="19" a="1"/>
  <c r="O17" i="19" s="1"/>
  <c r="M23" i="19"/>
  <c r="O13" i="19" a="1"/>
  <c r="O13" i="19" s="1"/>
  <c r="O11" i="19" a="1"/>
  <c r="O11" i="19" s="1"/>
  <c r="M29" i="19"/>
  <c r="O19" i="12" a="1"/>
  <c r="O19" i="12" s="1"/>
  <c r="O25" i="12" a="1"/>
  <c r="O25" i="12" s="1"/>
  <c r="M10" i="10"/>
  <c r="N14" i="10" a="1"/>
  <c r="N14" i="10" s="1"/>
  <c r="P14" i="10" s="1"/>
  <c r="O20" i="10" a="1"/>
  <c r="O20" i="10" s="1"/>
  <c r="O10" i="10" a="1"/>
  <c r="O10" i="10" s="1"/>
  <c r="N29" i="10" a="1"/>
  <c r="N29" i="10" s="1"/>
  <c r="P29" i="10" s="1"/>
  <c r="M39" i="10"/>
  <c r="O30" i="10" a="1"/>
  <c r="O30" i="10" s="1"/>
  <c r="O13" i="10" a="1"/>
  <c r="O13" i="10" s="1"/>
  <c r="M22" i="10"/>
  <c r="M19" i="10"/>
  <c r="Q28" i="10" a="1"/>
  <c r="Q28" i="10" s="1"/>
  <c r="O24" i="10" a="1"/>
  <c r="O24" i="10" s="1"/>
  <c r="M25" i="10"/>
  <c r="O36" i="10" a="1"/>
  <c r="O36" i="10" s="1"/>
  <c r="O38" i="10" a="1"/>
  <c r="O38" i="10" s="1"/>
  <c r="M16" i="10"/>
  <c r="N7" i="10" a="1"/>
  <c r="N7" i="10" s="1"/>
  <c r="P7" i="10" s="1"/>
  <c r="Q11" i="8" a="1"/>
  <c r="Q11" i="8" s="1"/>
  <c r="Q26" i="8" a="1"/>
  <c r="Q26" i="8" s="1"/>
  <c r="M32" i="8"/>
  <c r="M6" i="8"/>
  <c r="M21" i="8"/>
  <c r="N25" i="8" a="1"/>
  <c r="N25" i="8" s="1"/>
  <c r="P25" i="8" s="1"/>
  <c r="M27" i="8"/>
  <c r="N21" i="8" a="1"/>
  <c r="N21" i="8" s="1"/>
  <c r="P21" i="8" s="1"/>
  <c r="O29" i="8" a="1"/>
  <c r="O29" i="8" s="1"/>
  <c r="O19" i="8" a="1"/>
  <c r="O19" i="8" s="1"/>
  <c r="O14" i="8" a="1"/>
  <c r="O14" i="8" s="1"/>
  <c r="Q13" i="8" a="1"/>
  <c r="Q13" i="8" s="1"/>
  <c r="M23" i="6"/>
  <c r="O13" i="2" a="1"/>
  <c r="O13" i="2" s="1"/>
  <c r="N5" i="2" a="1"/>
  <c r="N5" i="2" s="1"/>
  <c r="P5" i="2" s="1"/>
  <c r="O34" i="2" a="1"/>
  <c r="O34" i="2" s="1"/>
  <c r="N16" i="2" a="1"/>
  <c r="N16" i="2" s="1"/>
  <c r="P16" i="2" s="1"/>
  <c r="O27" i="2" a="1"/>
  <c r="O27" i="2" s="1"/>
  <c r="Q8" i="2" a="1"/>
  <c r="Q8" i="2" s="1"/>
  <c r="Q20" i="2" a="1"/>
  <c r="Q20" i="2" s="1"/>
  <c r="M15" i="1"/>
  <c r="M42" i="1"/>
  <c r="O42" i="1" a="1"/>
  <c r="O42" i="1" s="1"/>
  <c r="O33" i="1" a="1"/>
  <c r="O33" i="1" s="1"/>
  <c r="N35" i="1" a="1"/>
  <c r="N35" i="1" s="1"/>
  <c r="P35" i="1" s="1"/>
  <c r="M21" i="1"/>
  <c r="N14" i="1" a="1"/>
  <c r="N14" i="1" s="1"/>
  <c r="P14" i="1" s="1"/>
  <c r="O17" i="1" a="1"/>
  <c r="O17" i="1" s="1"/>
  <c r="M10" i="1"/>
  <c r="N39" i="1" a="1"/>
  <c r="N39" i="1" s="1"/>
  <c r="P39" i="1" s="1"/>
  <c r="O41" i="1" a="1"/>
  <c r="O41" i="1" s="1"/>
  <c r="O4" i="1" a="1"/>
  <c r="O4" i="1" s="1"/>
  <c r="M7" i="16"/>
  <c r="O11" i="3" a="1"/>
  <c r="O11" i="3" s="1"/>
  <c r="M10" i="3"/>
  <c r="M4" i="18"/>
  <c r="N15" i="19" a="1"/>
  <c r="N15" i="19" s="1"/>
  <c r="P15" i="19" s="1"/>
  <c r="M9" i="19"/>
  <c r="N19" i="19" a="1"/>
  <c r="N19" i="19" s="1"/>
  <c r="P19" i="19" s="1"/>
  <c r="O12" i="19" a="1"/>
  <c r="O12" i="19" s="1"/>
  <c r="N4" i="19" a="1"/>
  <c r="N4" i="19" s="1"/>
  <c r="P4" i="19" s="1"/>
  <c r="Q4" i="12" a="1"/>
  <c r="Q4" i="12" s="1"/>
  <c r="Q5" i="12" a="1"/>
  <c r="Q5" i="12" s="1"/>
  <c r="M11" i="12"/>
  <c r="M6" i="10"/>
  <c r="M11" i="8"/>
  <c r="M4" i="8"/>
  <c r="Q4" i="8" a="1"/>
  <c r="Q4" i="8" s="1"/>
  <c r="Q18" i="2" a="1"/>
  <c r="Q18" i="2" s="1"/>
  <c r="N7" i="9" a="1"/>
  <c r="N7" i="9" s="1"/>
  <c r="P7" i="9" s="1"/>
  <c r="O5" i="9" a="1"/>
  <c r="O5" i="9" s="1"/>
  <c r="O9" i="9" a="1"/>
  <c r="O9" i="9" s="1"/>
  <c r="M13" i="9"/>
  <c r="N14" i="9" a="1"/>
  <c r="N14" i="9" s="1"/>
  <c r="P14" i="9" s="1"/>
  <c r="Q9" i="9" a="1"/>
  <c r="Q9" i="9" s="1"/>
  <c r="Q4" i="9" a="1"/>
  <c r="Q4" i="9" s="1"/>
  <c r="M4" i="9"/>
  <c r="M4" i="16"/>
  <c r="N15" i="16" a="1"/>
  <c r="N15" i="16" s="1"/>
  <c r="P15" i="16" s="1"/>
  <c r="O7" i="16" a="1"/>
  <c r="O7" i="16" s="1"/>
  <c r="N11" i="16" a="1"/>
  <c r="N11" i="16" s="1"/>
  <c r="P11" i="16" s="1"/>
  <c r="M12" i="16"/>
  <c r="O13" i="16" a="1"/>
  <c r="O13" i="16" s="1"/>
  <c r="N14" i="16" a="1"/>
  <c r="N14" i="16" s="1"/>
  <c r="P14" i="16" s="1"/>
  <c r="O8" i="16" a="1"/>
  <c r="O8" i="16" s="1"/>
  <c r="Q6" i="11" a="1"/>
  <c r="Q6" i="11" s="1"/>
  <c r="M5" i="9"/>
  <c r="M6" i="9"/>
  <c r="N11" i="9" a="1"/>
  <c r="N11" i="9" s="1"/>
  <c r="P11" i="9" s="1"/>
  <c r="O8" i="9" a="1"/>
  <c r="O8" i="9" s="1"/>
  <c r="O14" i="9" a="1"/>
  <c r="O14" i="9" s="1"/>
  <c r="Q10" i="9" a="1"/>
  <c r="Q10" i="9" s="1"/>
  <c r="N13" i="9" a="1"/>
  <c r="N13" i="9" s="1"/>
  <c r="P13" i="9" s="1"/>
  <c r="M10" i="9"/>
  <c r="M9" i="9"/>
  <c r="M12" i="9"/>
  <c r="Q5" i="20" a="1"/>
  <c r="Q5" i="20" s="1"/>
  <c r="O13" i="20" a="1"/>
  <c r="O13" i="20" s="1"/>
  <c r="O16" i="20" a="1"/>
  <c r="O16" i="20" s="1"/>
  <c r="O17" i="20" a="1"/>
  <c r="O17" i="20" s="1"/>
  <c r="O15" i="20" a="1"/>
  <c r="O15" i="20" s="1"/>
  <c r="O4" i="5" a="1"/>
  <c r="O4" i="5" s="1"/>
  <c r="M7" i="5"/>
  <c r="O8" i="5" a="1"/>
  <c r="O8" i="5" s="1"/>
  <c r="N5" i="5" a="1"/>
  <c r="N5" i="5" s="1"/>
  <c r="P5" i="5" s="1"/>
  <c r="M8" i="5"/>
  <c r="M12" i="5"/>
  <c r="O13" i="5" a="1"/>
  <c r="O13" i="5" s="1"/>
  <c r="N11" i="3" a="1"/>
  <c r="N11" i="3" s="1"/>
  <c r="P11" i="3" s="1"/>
  <c r="M12" i="3"/>
  <c r="M15" i="3"/>
  <c r="N21" i="3" a="1"/>
  <c r="N21" i="3" s="1"/>
  <c r="P21" i="3" s="1"/>
  <c r="O4" i="3" a="1"/>
  <c r="O4" i="3" s="1"/>
  <c r="N20" i="3" a="1"/>
  <c r="N20" i="3" s="1"/>
  <c r="P20" i="3" s="1"/>
  <c r="N22" i="3" a="1"/>
  <c r="N22" i="3" s="1"/>
  <c r="P22" i="3" s="1"/>
  <c r="O19" i="3" a="1"/>
  <c r="O19" i="3" s="1"/>
  <c r="O7" i="3" a="1"/>
  <c r="O7" i="3" s="1"/>
  <c r="N17" i="3" a="1"/>
  <c r="N17" i="3" s="1"/>
  <c r="P17" i="3" s="1"/>
  <c r="N16" i="3" a="1"/>
  <c r="N16" i="3" s="1"/>
  <c r="P16" i="3" s="1"/>
  <c r="M8" i="3"/>
  <c r="Q6" i="3" a="1"/>
  <c r="Q6" i="3" s="1"/>
  <c r="N4" i="3" a="1"/>
  <c r="N4" i="3" s="1"/>
  <c r="P4" i="3" s="1"/>
  <c r="N5" i="18" a="1"/>
  <c r="N5" i="18" s="1"/>
  <c r="P5" i="18" s="1"/>
  <c r="Q7" i="19" a="1"/>
  <c r="Q7" i="19" s="1"/>
  <c r="Q14" i="19" a="1"/>
  <c r="Q14" i="19" s="1"/>
  <c r="M20" i="19"/>
  <c r="M13" i="19"/>
  <c r="M21" i="19"/>
  <c r="Q5" i="19" a="1"/>
  <c r="Q5" i="19" s="1"/>
  <c r="M26" i="19"/>
  <c r="O27" i="19" a="1"/>
  <c r="O27" i="19" s="1"/>
  <c r="M18" i="19"/>
  <c r="Q17" i="19" a="1"/>
  <c r="Q17" i="19" s="1"/>
  <c r="O22" i="19" a="1"/>
  <c r="O22" i="19" s="1"/>
  <c r="O23" i="19" a="1"/>
  <c r="O23" i="19" s="1"/>
  <c r="M24" i="19"/>
  <c r="O25" i="19" a="1"/>
  <c r="O25" i="19" s="1"/>
  <c r="M28" i="19"/>
  <c r="O29" i="19" a="1"/>
  <c r="O29" i="19" s="1"/>
  <c r="Q16" i="19" a="1"/>
  <c r="Q16" i="19" s="1"/>
  <c r="Q12" i="19" a="1"/>
  <c r="Q12" i="19" s="1"/>
  <c r="N13" i="19" a="1"/>
  <c r="N13" i="19" s="1"/>
  <c r="P13" i="19" s="1"/>
  <c r="O19" i="19" a="1"/>
  <c r="O19" i="19" s="1"/>
  <c r="Q10" i="19" a="1"/>
  <c r="Q10" i="19" s="1"/>
  <c r="N12" i="19" a="1"/>
  <c r="N12" i="19" s="1"/>
  <c r="P12" i="19" s="1"/>
  <c r="O8" i="19" a="1"/>
  <c r="O8" i="19" s="1"/>
  <c r="O14" i="19" a="1"/>
  <c r="O14" i="19" s="1"/>
  <c r="N11" i="19" a="1"/>
  <c r="N11" i="19" s="1"/>
  <c r="P11" i="19" s="1"/>
  <c r="O9" i="19" a="1"/>
  <c r="O9" i="19" s="1"/>
  <c r="Q13" i="12" a="1"/>
  <c r="Q13" i="12" s="1"/>
  <c r="M19" i="12"/>
  <c r="N19" i="12" a="1"/>
  <c r="N19" i="12" s="1"/>
  <c r="P19" i="12" s="1"/>
  <c r="N15" i="12" a="1"/>
  <c r="N15" i="12" s="1"/>
  <c r="P15" i="12" s="1"/>
  <c r="M18" i="12"/>
  <c r="N4" i="12" a="1"/>
  <c r="N4" i="12" s="1"/>
  <c r="P4" i="12" s="1"/>
  <c r="Q13" i="19" a="1"/>
  <c r="Q13" i="19" s="1"/>
  <c r="N7" i="12" a="1"/>
  <c r="N7" i="12" s="1"/>
  <c r="P7" i="12" s="1"/>
  <c r="M13" i="12"/>
  <c r="N5" i="12" a="1"/>
  <c r="N5" i="12" s="1"/>
  <c r="P5" i="12" s="1"/>
  <c r="Q11" i="12" a="1"/>
  <c r="Q11" i="12" s="1"/>
  <c r="N6" i="12" a="1"/>
  <c r="N6" i="12" s="1"/>
  <c r="P6" i="12" s="1"/>
  <c r="O14" i="12" a="1"/>
  <c r="O14" i="12" s="1"/>
  <c r="M15" i="12"/>
  <c r="M7" i="12"/>
  <c r="Q6" i="12" a="1"/>
  <c r="Q6" i="12" s="1"/>
  <c r="M6" i="12"/>
  <c r="M5" i="12"/>
  <c r="O6" i="12" a="1"/>
  <c r="O6" i="12" s="1"/>
  <c r="O17" i="10" a="1"/>
  <c r="O17" i="10" s="1"/>
  <c r="N23" i="10" a="1"/>
  <c r="N23" i="10" s="1"/>
  <c r="P23" i="10" s="1"/>
  <c r="M26" i="10"/>
  <c r="N20" i="10" a="1"/>
  <c r="N20" i="10" s="1"/>
  <c r="M21" i="10"/>
  <c r="Q4" i="10" a="1"/>
  <c r="Q4" i="10" s="1"/>
  <c r="O28" i="10" a="1"/>
  <c r="O28" i="10" s="1"/>
  <c r="O23" i="10" a="1"/>
  <c r="O23" i="10" s="1"/>
  <c r="N25" i="10" a="1"/>
  <c r="N25" i="10" s="1"/>
  <c r="P25" i="10" s="1"/>
  <c r="O16" i="10" a="1"/>
  <c r="O16" i="10" s="1"/>
  <c r="Q24" i="10" a="1"/>
  <c r="Q24" i="10" s="1"/>
  <c r="Q25" i="10" a="1"/>
  <c r="Q25" i="10" s="1"/>
  <c r="O12" i="10" a="1"/>
  <c r="O12" i="10" s="1"/>
  <c r="N38" i="10" a="1"/>
  <c r="N38" i="10" s="1"/>
  <c r="P38" i="10" s="1"/>
  <c r="M33" i="10"/>
  <c r="N16" i="10" a="1"/>
  <c r="N16" i="10" s="1"/>
  <c r="P16" i="10" s="1"/>
  <c r="N13" i="10" a="1"/>
  <c r="N13" i="10" s="1"/>
  <c r="P13" i="10" s="1"/>
  <c r="M9" i="10"/>
  <c r="O34" i="10" a="1"/>
  <c r="O34" i="10" s="1"/>
  <c r="Q22" i="10" a="1"/>
  <c r="Q22" i="10" s="1"/>
  <c r="Q27" i="10" a="1"/>
  <c r="Q27" i="10" s="1"/>
  <c r="O19" i="10" a="1"/>
  <c r="O19" i="10" s="1"/>
  <c r="Q20" i="10" a="1"/>
  <c r="Q20" i="10" s="1"/>
  <c r="M8" i="8"/>
  <c r="Q14" i="8" a="1"/>
  <c r="Q14" i="8" s="1"/>
  <c r="O13" i="8" a="1"/>
  <c r="O13" i="8" s="1"/>
  <c r="O10" i="8" a="1"/>
  <c r="O10" i="8" s="1"/>
  <c r="M40" i="6"/>
  <c r="N38" i="6" a="1"/>
  <c r="N38" i="6" s="1"/>
  <c r="P38" i="6" s="1"/>
  <c r="N28" i="6" a="1"/>
  <c r="N28" i="6" s="1"/>
  <c r="P28" i="6" s="1"/>
  <c r="M5" i="6"/>
  <c r="M10" i="6"/>
  <c r="M37" i="6"/>
  <c r="M19" i="6"/>
  <c r="N4" i="6" a="1"/>
  <c r="N4" i="6" s="1"/>
  <c r="P4" i="6" s="1"/>
  <c r="N17" i="6" a="1"/>
  <c r="N17" i="6" s="1"/>
  <c r="P17" i="6" s="1"/>
  <c r="O25" i="6" a="1"/>
  <c r="O25" i="6" s="1"/>
  <c r="N8" i="6" a="1"/>
  <c r="N8" i="6" s="1"/>
  <c r="P8" i="6" s="1"/>
  <c r="M32" i="6"/>
  <c r="M25" i="6"/>
  <c r="N25" i="6" a="1"/>
  <c r="N25" i="6" s="1"/>
  <c r="P25" i="6" s="1"/>
  <c r="M42" i="6"/>
  <c r="M8" i="6"/>
  <c r="O26" i="2" a="1"/>
  <c r="O26" i="2" s="1"/>
  <c r="M14" i="2"/>
  <c r="N22" i="2" a="1"/>
  <c r="N22" i="2" s="1"/>
  <c r="P22" i="2" s="1"/>
  <c r="M11" i="2"/>
  <c r="M9" i="2"/>
  <c r="Q9" i="2" a="1"/>
  <c r="Q9" i="2" s="1"/>
  <c r="O30" i="1" a="1"/>
  <c r="O30" i="1" s="1"/>
  <c r="M29" i="1"/>
  <c r="O9" i="1" a="1"/>
  <c r="O9" i="1" s="1"/>
  <c r="O5" i="1" a="1"/>
  <c r="O5" i="1" s="1"/>
  <c r="N21" i="1" a="1"/>
  <c r="N21" i="1" s="1"/>
  <c r="P21" i="1" s="1"/>
  <c r="Q26" i="1" a="1"/>
  <c r="Q26" i="1" s="1"/>
  <c r="N23" i="1" a="1"/>
  <c r="N23" i="1" s="1"/>
  <c r="P23" i="1" s="1"/>
  <c r="M25" i="1"/>
  <c r="O13" i="1" a="1"/>
  <c r="O13" i="1" s="1"/>
  <c r="N18" i="1" a="1"/>
  <c r="N18" i="1" s="1"/>
  <c r="P18" i="1" s="1"/>
  <c r="Q9" i="1" a="1"/>
  <c r="Q9" i="1" s="1"/>
  <c r="M7" i="2"/>
  <c r="O12" i="1" a="1"/>
  <c r="O12" i="1" s="1"/>
  <c r="Q4" i="1" a="1"/>
  <c r="Q4" i="1" s="1"/>
  <c r="M12" i="1"/>
  <c r="M4" i="1"/>
  <c r="Q29" i="1" a="1"/>
  <c r="Q29" i="1" s="1"/>
  <c r="M23" i="1"/>
  <c r="O15" i="1" a="1"/>
  <c r="O15" i="1" s="1"/>
  <c r="N17" i="1" a="1"/>
  <c r="N17" i="1" s="1"/>
  <c r="P17" i="1" s="1"/>
  <c r="M28" i="1"/>
  <c r="N19" i="1" a="1"/>
  <c r="N19" i="1" s="1"/>
  <c r="P19" i="1" s="1"/>
  <c r="Q23" i="1" a="1"/>
  <c r="Q23" i="1" s="1"/>
  <c r="Q25" i="1" a="1"/>
  <c r="Q25" i="1" s="1"/>
  <c r="N20" i="1" a="1"/>
  <c r="N20" i="1" s="1"/>
  <c r="P20" i="1" s="1"/>
  <c r="M40" i="1"/>
  <c r="O32" i="1" a="1"/>
  <c r="O32" i="1" s="1"/>
  <c r="O36" i="1" a="1"/>
  <c r="O36" i="1" s="1"/>
  <c r="M26" i="1"/>
  <c r="O34" i="1" a="1"/>
  <c r="O34" i="1" s="1"/>
  <c r="N4" i="1" a="1"/>
  <c r="N4" i="1" s="1"/>
  <c r="P4" i="1" s="1"/>
  <c r="Q21" i="1" a="1"/>
  <c r="Q21" i="1" s="1"/>
  <c r="N29" i="1" a="1"/>
  <c r="N29" i="1" s="1"/>
  <c r="P29" i="1" s="1"/>
  <c r="Q10" i="1" a="1"/>
  <c r="Q10" i="1" s="1"/>
  <c r="M41" i="1"/>
  <c r="Q7" i="1" a="1"/>
  <c r="Q7" i="1" s="1"/>
  <c r="Q27" i="1" a="1"/>
  <c r="Q27" i="1" s="1"/>
  <c r="M8" i="1"/>
  <c r="M39" i="2"/>
  <c r="Q25" i="2" a="1"/>
  <c r="Q25" i="2" s="1"/>
  <c r="M4" i="2"/>
  <c r="Q14" i="2" a="1"/>
  <c r="Q14" i="2" s="1"/>
  <c r="M20" i="2"/>
  <c r="N38" i="2" a="1"/>
  <c r="N38" i="2" s="1"/>
  <c r="P38" i="2" s="1"/>
  <c r="O19" i="2" a="1"/>
  <c r="O19" i="2" s="1"/>
  <c r="O37" i="2" a="1"/>
  <c r="O37" i="2" s="1"/>
  <c r="N28" i="2" a="1"/>
  <c r="N28" i="2" s="1"/>
  <c r="P28" i="2" s="1"/>
  <c r="N29" i="2" a="1"/>
  <c r="N29" i="2" s="1"/>
  <c r="P29" i="2" s="1"/>
  <c r="O10" i="2" a="1"/>
  <c r="O10" i="2" s="1"/>
  <c r="O18" i="2" a="1"/>
  <c r="O18" i="2" s="1"/>
  <c r="Q17" i="2" a="1"/>
  <c r="Q17" i="2" s="1"/>
  <c r="O41" i="2" a="1"/>
  <c r="O41" i="2" s="1"/>
  <c r="N12" i="2" a="1"/>
  <c r="N12" i="2" s="1"/>
  <c r="P12" i="2" s="1"/>
  <c r="N15" i="2" a="1"/>
  <c r="N15" i="2" s="1"/>
  <c r="P15" i="2" s="1"/>
  <c r="O40" i="2" a="1"/>
  <c r="O40" i="2" s="1"/>
  <c r="M7" i="19"/>
  <c r="N7" i="19" a="1"/>
  <c r="N7" i="19" s="1"/>
  <c r="P7" i="19" s="1"/>
  <c r="Q23" i="8" a="1"/>
  <c r="Q23" i="8" s="1"/>
  <c r="O24" i="8" a="1"/>
  <c r="O24" i="8" s="1"/>
  <c r="Q21" i="8" a="1"/>
  <c r="Q21" i="8" s="1"/>
  <c r="N28" i="8" a="1"/>
  <c r="N28" i="8" s="1"/>
  <c r="P28" i="8" s="1"/>
  <c r="N12" i="8" a="1"/>
  <c r="N12" i="8" s="1"/>
  <c r="P12" i="8" s="1"/>
  <c r="N30" i="8" a="1"/>
  <c r="N30" i="8" s="1"/>
  <c r="P30" i="8" s="1"/>
  <c r="O25" i="8" a="1"/>
  <c r="O25" i="8" s="1"/>
  <c r="M15" i="8"/>
  <c r="M9" i="8"/>
  <c r="N32" i="8" a="1"/>
  <c r="N32" i="8" s="1"/>
  <c r="P32" i="8" s="1"/>
  <c r="O34" i="8" a="1"/>
  <c r="O34" i="8" s="1"/>
  <c r="M32" i="10"/>
  <c r="N21" i="10" a="1"/>
  <c r="N21" i="10" s="1"/>
  <c r="P21" i="10" s="1"/>
  <c r="M18" i="10"/>
  <c r="N34" i="10" a="1"/>
  <c r="N34" i="10" s="1"/>
  <c r="P34" i="10" s="1"/>
  <c r="M4" i="10"/>
  <c r="M36" i="10"/>
  <c r="N19" i="10" a="1"/>
  <c r="N19" i="10" s="1"/>
  <c r="P19" i="10" s="1"/>
  <c r="N27" i="10" a="1"/>
  <c r="N27" i="10" s="1"/>
  <c r="P27" i="10" s="1"/>
  <c r="M38" i="10"/>
  <c r="M27" i="10"/>
  <c r="N9" i="10" a="1"/>
  <c r="N9" i="10" s="1"/>
  <c r="N22" i="10" a="1"/>
  <c r="N22" i="10" s="1"/>
  <c r="P22" i="10" s="1"/>
  <c r="Q19" i="10" a="1"/>
  <c r="Q19" i="10" s="1"/>
  <c r="N11" i="10" a="1"/>
  <c r="N11" i="10" s="1"/>
  <c r="P11" i="10" s="1"/>
  <c r="Q23" i="10" a="1"/>
  <c r="Q23" i="10" s="1"/>
  <c r="M24" i="10"/>
  <c r="N10" i="10" a="1"/>
  <c r="N10" i="10" s="1"/>
  <c r="P10" i="10" s="1"/>
  <c r="N31" i="10" a="1"/>
  <c r="N31" i="10" s="1"/>
  <c r="P31" i="10" s="1"/>
  <c r="O35" i="10" a="1"/>
  <c r="O35" i="10" s="1"/>
  <c r="M42" i="10"/>
  <c r="O6" i="10" a="1"/>
  <c r="O6" i="10" s="1"/>
  <c r="O26" i="10" a="1"/>
  <c r="O26" i="10" s="1"/>
  <c r="Q14" i="10" a="1"/>
  <c r="Q14" i="10" s="1"/>
  <c r="M17" i="10"/>
  <c r="M7" i="10"/>
  <c r="N33" i="10" a="1"/>
  <c r="N33" i="10" s="1"/>
  <c r="P33" i="10" s="1"/>
  <c r="M15" i="6"/>
  <c r="O7" i="6" a="1"/>
  <c r="O7" i="6" s="1"/>
  <c r="M14" i="6"/>
  <c r="M35" i="6"/>
  <c r="M27" i="6"/>
  <c r="M31" i="6"/>
  <c r="N24" i="6" a="1"/>
  <c r="N24" i="6" s="1"/>
  <c r="P24" i="6" s="1"/>
  <c r="N10" i="6" a="1"/>
  <c r="N10" i="6" s="1"/>
  <c r="P10" i="6" s="1"/>
  <c r="M7" i="6"/>
  <c r="M20" i="6"/>
  <c r="M36" i="6"/>
  <c r="N40" i="6" a="1"/>
  <c r="N40" i="6" s="1"/>
  <c r="P40" i="6" s="1"/>
  <c r="M38" i="6"/>
  <c r="O26" i="6" a="1"/>
  <c r="O26" i="6" s="1"/>
  <c r="N42" i="6" a="1"/>
  <c r="N42" i="6" s="1"/>
  <c r="O21" i="6" a="1"/>
  <c r="O21" i="6" s="1"/>
  <c r="O29" i="6" a="1"/>
  <c r="O29" i="6" s="1"/>
  <c r="N13" i="6" a="1"/>
  <c r="N13" i="6" s="1"/>
  <c r="P13" i="6" s="1"/>
  <c r="O6" i="6" a="1"/>
  <c r="O6" i="6" s="1"/>
  <c r="O34" i="6" a="1"/>
  <c r="O34" i="6" s="1"/>
  <c r="M16" i="6"/>
  <c r="M11" i="6"/>
  <c r="O31" i="6" a="1"/>
  <c r="O31" i="6" s="1"/>
  <c r="N30" i="6" a="1"/>
  <c r="N30" i="6" s="1"/>
  <c r="P30" i="6" s="1"/>
  <c r="N9" i="6" a="1"/>
  <c r="N9" i="6" s="1"/>
  <c r="P9" i="6" s="1"/>
  <c r="Q8" i="10" a="1"/>
  <c r="Q8" i="10" s="1"/>
  <c r="M15" i="10"/>
  <c r="N12" i="10" a="1"/>
  <c r="N12" i="10" s="1"/>
  <c r="P12" i="10" s="1"/>
  <c r="O5" i="10" a="1"/>
  <c r="O5" i="10" s="1"/>
  <c r="N28" i="10" a="1"/>
  <c r="N28" i="10" s="1"/>
  <c r="O7" i="10" a="1"/>
  <c r="O7" i="10" s="1"/>
  <c r="O41" i="10" a="1"/>
  <c r="O41" i="10" s="1"/>
  <c r="M30" i="10"/>
  <c r="O31" i="10" a="1"/>
  <c r="O31" i="10" s="1"/>
  <c r="Q4" i="20" a="1"/>
  <c r="Q4" i="20" s="1"/>
  <c r="Q11" i="9" a="1"/>
  <c r="Q11" i="9" s="1"/>
  <c r="N12" i="9" a="1"/>
  <c r="N12" i="9" s="1"/>
  <c r="P12" i="9" s="1"/>
  <c r="N5" i="9" a="1"/>
  <c r="N5" i="9" s="1"/>
  <c r="P5" i="9" s="1"/>
  <c r="Q13" i="9" a="1"/>
  <c r="Q13" i="9" s="1"/>
  <c r="M11" i="9"/>
  <c r="M8" i="9"/>
  <c r="N8" i="9" a="1"/>
  <c r="N8" i="9" s="1"/>
  <c r="P8" i="9" s="1"/>
  <c r="Q8" i="9" a="1"/>
  <c r="Q8" i="9" s="1"/>
  <c r="O7" i="9" a="1"/>
  <c r="O7" i="9" s="1"/>
  <c r="N9" i="9" a="1"/>
  <c r="N9" i="9" s="1"/>
  <c r="P9" i="9" s="1"/>
  <c r="N6" i="9" a="1"/>
  <c r="N6" i="9" s="1"/>
  <c r="P6" i="9" s="1"/>
  <c r="N4" i="9" a="1"/>
  <c r="N4" i="9" s="1"/>
  <c r="P4" i="9" s="1"/>
  <c r="M14" i="9"/>
  <c r="N4" i="11" a="1"/>
  <c r="N4" i="11" s="1"/>
  <c r="P4" i="11" s="1"/>
  <c r="O10" i="11" a="1"/>
  <c r="O10" i="11" s="1"/>
  <c r="N5" i="11" a="1"/>
  <c r="N5" i="11" s="1"/>
  <c r="P5" i="11" s="1"/>
  <c r="M9" i="11"/>
  <c r="M5" i="16"/>
  <c r="M6" i="16"/>
  <c r="O11" i="16" a="1"/>
  <c r="O11" i="16" s="1"/>
  <c r="N5" i="16" a="1"/>
  <c r="N5" i="16" s="1"/>
  <c r="P5" i="16" s="1"/>
  <c r="O16" i="16" a="1"/>
  <c r="O16" i="16" s="1"/>
  <c r="M14" i="16"/>
  <c r="O14" i="16" a="1"/>
  <c r="O14" i="16" s="1"/>
  <c r="O10" i="16" a="1"/>
  <c r="O10" i="16" s="1"/>
  <c r="M11" i="16"/>
  <c r="M4" i="11"/>
  <c r="N6" i="16" a="1"/>
  <c r="N6" i="16" s="1"/>
  <c r="P6" i="16" s="1"/>
  <c r="O6" i="16" a="1"/>
  <c r="O6" i="16" s="1"/>
  <c r="Q6" i="16" a="1"/>
  <c r="Q6" i="16" s="1"/>
  <c r="O13" i="9" a="1"/>
  <c r="O13" i="9" s="1"/>
  <c r="O10" i="20" a="1"/>
  <c r="O10" i="20" s="1"/>
  <c r="O11" i="20" a="1"/>
  <c r="O11" i="20" s="1"/>
  <c r="O8" i="20" a="1"/>
  <c r="O8" i="20" s="1"/>
  <c r="O9" i="3" a="1"/>
  <c r="O9" i="3" s="1"/>
  <c r="Q16" i="3" a="1"/>
  <c r="Q16" i="3" s="1"/>
  <c r="O20" i="3" a="1"/>
  <c r="O20" i="3" s="1"/>
  <c r="N5" i="3" a="1"/>
  <c r="N5" i="3" s="1"/>
  <c r="P5" i="3" s="1"/>
  <c r="Q4" i="3" a="1"/>
  <c r="Q4" i="3" s="1"/>
  <c r="O14" i="3" a="1"/>
  <c r="O14" i="3" s="1"/>
  <c r="M19" i="3"/>
  <c r="M17" i="3"/>
  <c r="N14" i="3" a="1"/>
  <c r="N14" i="3" s="1"/>
  <c r="P14" i="3" s="1"/>
  <c r="M11" i="3"/>
  <c r="N8" i="3" a="1"/>
  <c r="N8" i="3" s="1"/>
  <c r="P8" i="3" s="1"/>
  <c r="O8" i="3" a="1"/>
  <c r="O8" i="3" s="1"/>
  <c r="M13" i="3"/>
  <c r="M17" i="5"/>
  <c r="M14" i="5"/>
  <c r="N4" i="5" a="1"/>
  <c r="N4" i="5" s="1"/>
  <c r="P4" i="5" s="1"/>
  <c r="O14" i="5" a="1"/>
  <c r="O14" i="5" s="1"/>
  <c r="M16" i="3"/>
  <c r="O6" i="5" a="1"/>
  <c r="O6" i="5" s="1"/>
  <c r="Q14" i="5" a="1"/>
  <c r="Q14" i="5" s="1"/>
  <c r="Q4" i="5" a="1"/>
  <c r="Q4" i="5" s="1"/>
  <c r="N9" i="5" a="1"/>
  <c r="N9" i="5" s="1"/>
  <c r="P9" i="5" s="1"/>
  <c r="O10" i="5" a="1"/>
  <c r="O10" i="5" s="1"/>
  <c r="O6" i="3" a="1"/>
  <c r="O6" i="3" s="1"/>
  <c r="Q9" i="3" a="1"/>
  <c r="Q9" i="3" s="1"/>
  <c r="M4" i="3"/>
  <c r="M20" i="3"/>
  <c r="N6" i="3" a="1"/>
  <c r="N6" i="3" s="1"/>
  <c r="P6" i="3" s="1"/>
  <c r="M6" i="3"/>
  <c r="O5" i="3" a="1"/>
  <c r="O5" i="3" s="1"/>
  <c r="M6" i="19"/>
  <c r="M15" i="19"/>
  <c r="M22" i="19"/>
  <c r="M5" i="19"/>
  <c r="O28" i="19" a="1"/>
  <c r="O28" i="19" s="1"/>
  <c r="O26" i="19" a="1"/>
  <c r="O26" i="19" s="1"/>
  <c r="O24" i="19" a="1"/>
  <c r="O24" i="19" s="1"/>
  <c r="N21" i="19" a="1"/>
  <c r="N21" i="19" s="1"/>
  <c r="P21" i="19" s="1"/>
  <c r="N20" i="19" a="1"/>
  <c r="N20" i="19" s="1"/>
  <c r="P20" i="19" s="1"/>
  <c r="Q23" i="19" a="1"/>
  <c r="Q23" i="19" s="1"/>
  <c r="Q18" i="19" a="1"/>
  <c r="Q18" i="19" s="1"/>
  <c r="O18" i="19" a="1"/>
  <c r="O18" i="19" s="1"/>
  <c r="Q19" i="19" a="1"/>
  <c r="Q19" i="19" s="1"/>
  <c r="O7" i="19" a="1"/>
  <c r="O7" i="19" s="1"/>
  <c r="M10" i="19"/>
  <c r="M12" i="19"/>
  <c r="M8" i="19"/>
  <c r="M4" i="19"/>
  <c r="M14" i="19"/>
  <c r="M16" i="19"/>
  <c r="M5" i="18"/>
  <c r="O18" i="18" a="1"/>
  <c r="O18" i="18" s="1"/>
  <c r="O16" i="18" a="1"/>
  <c r="O16" i="18" s="1"/>
  <c r="O14" i="18" a="1"/>
  <c r="O14" i="18" s="1"/>
  <c r="O12" i="18" a="1"/>
  <c r="O12" i="18" s="1"/>
  <c r="N8" i="18" a="1"/>
  <c r="N8" i="18" s="1"/>
  <c r="P8" i="18" s="1"/>
  <c r="N7" i="18" a="1"/>
  <c r="N7" i="18" s="1"/>
  <c r="P7" i="18" s="1"/>
  <c r="N4" i="18" a="1"/>
  <c r="N4" i="18" s="1"/>
  <c r="P4" i="18" s="1"/>
  <c r="M17" i="19"/>
  <c r="Q5" i="18" a="1"/>
  <c r="Q5" i="18" s="1"/>
  <c r="Q15" i="19" a="1"/>
  <c r="Q15" i="19" s="1"/>
  <c r="O15" i="19" a="1"/>
  <c r="O15" i="19" s="1"/>
  <c r="Q6" i="19" a="1"/>
  <c r="Q6" i="19" s="1"/>
  <c r="Q8" i="19" a="1"/>
  <c r="Q8" i="19" s="1"/>
  <c r="Q4" i="19" a="1"/>
  <c r="Q4" i="19" s="1"/>
  <c r="O4" i="19" a="1"/>
  <c r="O4" i="19" s="1"/>
  <c r="N5" i="19" a="1"/>
  <c r="N5" i="19" s="1"/>
  <c r="P5" i="19" s="1"/>
  <c r="N16" i="19" a="1"/>
  <c r="N16" i="19" s="1"/>
  <c r="P16" i="19" s="1"/>
  <c r="N22" i="19" a="1"/>
  <c r="N22" i="19" s="1"/>
  <c r="P22" i="19" s="1"/>
  <c r="N17" i="19" a="1"/>
  <c r="N17" i="19" s="1"/>
  <c r="P17" i="19" s="1"/>
  <c r="N14" i="19" a="1"/>
  <c r="N14" i="19" s="1"/>
  <c r="P14" i="19" s="1"/>
  <c r="N8" i="19" a="1"/>
  <c r="N8" i="19" s="1"/>
  <c r="P8" i="19" s="1"/>
  <c r="N10" i="19" a="1"/>
  <c r="N10" i="19" s="1"/>
  <c r="P10" i="19" s="1"/>
  <c r="N6" i="19" a="1"/>
  <c r="N6" i="19" s="1"/>
  <c r="P6" i="19" s="1"/>
  <c r="N10" i="12" a="1"/>
  <c r="N10" i="12" s="1"/>
  <c r="P10" i="12" s="1"/>
  <c r="N12" i="12" a="1"/>
  <c r="N12" i="12" s="1"/>
  <c r="P12" i="12" s="1"/>
  <c r="M17" i="12"/>
  <c r="Q9" i="12" a="1"/>
  <c r="Q9" i="12" s="1"/>
  <c r="M4" i="12"/>
  <c r="M10" i="12"/>
  <c r="O10" i="12" a="1"/>
  <c r="O10" i="12" s="1"/>
  <c r="O4" i="12" a="1"/>
  <c r="O4" i="12" s="1"/>
  <c r="N17" i="12" a="1"/>
  <c r="N17" i="12" s="1"/>
  <c r="P17" i="12" s="1"/>
  <c r="M12" i="12"/>
  <c r="O9" i="12" a="1"/>
  <c r="O9" i="12" s="1"/>
  <c r="N9" i="12" a="1"/>
  <c r="N9" i="12" s="1"/>
  <c r="P9" i="12" s="1"/>
  <c r="O12" i="12" a="1"/>
  <c r="O12" i="12" s="1"/>
  <c r="Q17" i="12" a="1"/>
  <c r="Q17" i="12" s="1"/>
  <c r="O17" i="12" a="1"/>
  <c r="O17" i="12" s="1"/>
  <c r="M8" i="10"/>
  <c r="O8" i="10" a="1"/>
  <c r="O8" i="10" s="1"/>
  <c r="Q5" i="10" a="1"/>
  <c r="Q5" i="10" s="1"/>
  <c r="N5" i="10" a="1"/>
  <c r="N5" i="10" s="1"/>
  <c r="P5" i="10" s="1"/>
  <c r="Q12" i="10" a="1"/>
  <c r="Q12" i="10" s="1"/>
  <c r="N8" i="10" a="1"/>
  <c r="N8" i="10" s="1"/>
  <c r="P8" i="10" s="1"/>
  <c r="O15" i="10" a="1"/>
  <c r="O15" i="10" s="1"/>
  <c r="M28" i="10"/>
  <c r="N5" i="8" a="1"/>
  <c r="N5" i="8" s="1"/>
  <c r="P5" i="8" s="1"/>
  <c r="N7" i="8" a="1"/>
  <c r="N7" i="8" s="1"/>
  <c r="P7" i="8" s="1"/>
  <c r="Q18" i="8" a="1"/>
  <c r="Q18" i="8" s="1"/>
  <c r="O16" i="8" a="1"/>
  <c r="O16" i="8" s="1"/>
  <c r="N17" i="8" a="1"/>
  <c r="N17" i="8" s="1"/>
  <c r="P17" i="8" s="1"/>
  <c r="O28" i="8" a="1"/>
  <c r="O28" i="8" s="1"/>
  <c r="O27" i="8" a="1"/>
  <c r="O27" i="8" s="1"/>
  <c r="N31" i="8" a="1"/>
  <c r="N31" i="8" s="1"/>
  <c r="P31" i="8" s="1"/>
  <c r="N15" i="8" a="1"/>
  <c r="N15" i="8" s="1"/>
  <c r="P15" i="8" s="1"/>
  <c r="Q19" i="8" a="1"/>
  <c r="Q19" i="8" s="1"/>
  <c r="Q24" i="8" a="1"/>
  <c r="Q24" i="8" s="1"/>
  <c r="O8" i="8" a="1"/>
  <c r="O8" i="8" s="1"/>
  <c r="Q22" i="8" a="1"/>
  <c r="Q22" i="8" s="1"/>
  <c r="N33" i="8" a="1"/>
  <c r="N33" i="8" s="1"/>
  <c r="P33" i="8" s="1"/>
  <c r="M35" i="8"/>
  <c r="M29" i="8"/>
  <c r="M14" i="8"/>
  <c r="N13" i="8" a="1"/>
  <c r="N13" i="8" s="1"/>
  <c r="P13" i="8" s="1"/>
  <c r="M10" i="8"/>
  <c r="N23" i="8" a="1"/>
  <c r="N23" i="8" s="1"/>
  <c r="P23" i="8" s="1"/>
  <c r="M13" i="8"/>
  <c r="N8" i="8" a="1"/>
  <c r="N8" i="8" s="1"/>
  <c r="P8" i="8" s="1"/>
  <c r="Q6" i="8" a="1"/>
  <c r="Q6" i="8" s="1"/>
  <c r="M23" i="8"/>
  <c r="M12" i="8"/>
  <c r="M25" i="8"/>
  <c r="Q10" i="8" a="1"/>
  <c r="Q10" i="8" s="1"/>
  <c r="Q29" i="8" a="1"/>
  <c r="Q29" i="8" s="1"/>
  <c r="N10" i="8" a="1"/>
  <c r="N10" i="8" s="1"/>
  <c r="P10" i="8" s="1"/>
  <c r="N6" i="8" a="1"/>
  <c r="N6" i="8" s="1"/>
  <c r="P6" i="8" s="1"/>
  <c r="M20" i="8"/>
  <c r="O4" i="8" a="1"/>
  <c r="O4" i="8" s="1"/>
  <c r="N18" i="8" a="1"/>
  <c r="N18" i="8" s="1"/>
  <c r="P18" i="8" s="1"/>
  <c r="N9" i="8" a="1"/>
  <c r="N9" i="8" s="1"/>
  <c r="P9" i="8" s="1"/>
  <c r="M34" i="8"/>
  <c r="O32" i="8" a="1"/>
  <c r="O32" i="8" s="1"/>
  <c r="N26" i="8" a="1"/>
  <c r="N26" i="8" s="1"/>
  <c r="M30" i="8"/>
  <c r="N29" i="8" a="1"/>
  <c r="N29" i="8" s="1"/>
  <c r="P29" i="8" s="1"/>
  <c r="O11" i="8" a="1"/>
  <c r="O11" i="8" s="1"/>
  <c r="O22" i="8" a="1"/>
  <c r="O22" i="8" s="1"/>
  <c r="O12" i="8" a="1"/>
  <c r="O12" i="8" s="1"/>
  <c r="M7" i="8"/>
  <c r="Q5" i="8" a="1"/>
  <c r="Q5" i="8" s="1"/>
  <c r="O5" i="8" a="1"/>
  <c r="O5" i="8" s="1"/>
  <c r="Q27" i="8" a="1"/>
  <c r="Q27" i="8" s="1"/>
  <c r="N19" i="8" a="1"/>
  <c r="N19" i="8" s="1"/>
  <c r="P19" i="8" s="1"/>
  <c r="M22" i="8"/>
  <c r="M31" i="8"/>
  <c r="M18" i="8"/>
  <c r="M5" i="8"/>
  <c r="M24" i="8"/>
  <c r="M16" i="8"/>
  <c r="M17" i="8"/>
  <c r="O33" i="8" a="1"/>
  <c r="O33" i="8" s="1"/>
  <c r="N16" i="8" a="1"/>
  <c r="N16" i="8" s="1"/>
  <c r="Q33" i="8" a="1"/>
  <c r="Q33" i="8" s="1"/>
  <c r="Q16" i="8" a="1"/>
  <c r="Q16" i="8" s="1"/>
  <c r="O17" i="8" a="1"/>
  <c r="O17" i="8" s="1"/>
  <c r="M28" i="8"/>
  <c r="N22" i="8" a="1"/>
  <c r="N22" i="8" s="1"/>
  <c r="P22" i="8" s="1"/>
  <c r="N35" i="8" a="1"/>
  <c r="N35" i="8" s="1"/>
  <c r="P35" i="8" s="1"/>
  <c r="O15" i="8" a="1"/>
  <c r="O15" i="8" s="1"/>
  <c r="O17" i="6" a="1"/>
  <c r="O17" i="6" s="1"/>
  <c r="O8" i="6" a="1"/>
  <c r="O8" i="6" s="1"/>
  <c r="O13" i="6" a="1"/>
  <c r="O13" i="6" s="1"/>
  <c r="O20" i="6" a="1"/>
  <c r="O20" i="6" s="1"/>
  <c r="O23" i="6" a="1"/>
  <c r="O23" i="6" s="1"/>
  <c r="N41" i="6" a="1"/>
  <c r="N41" i="6" s="1"/>
  <c r="P41" i="6" s="1"/>
  <c r="M22" i="6"/>
  <c r="M21" i="6"/>
  <c r="N36" i="6" a="1"/>
  <c r="N36" i="6" s="1"/>
  <c r="M24" i="6"/>
  <c r="O15" i="6" a="1"/>
  <c r="O15" i="6" s="1"/>
  <c r="N14" i="6" a="1"/>
  <c r="N14" i="6" s="1"/>
  <c r="P14" i="6" s="1"/>
  <c r="O22" i="6" a="1"/>
  <c r="O22" i="6" s="1"/>
  <c r="O28" i="6" a="1"/>
  <c r="O28" i="6" s="1"/>
  <c r="O9" i="6" a="1"/>
  <c r="O9" i="6" s="1"/>
  <c r="M28" i="6"/>
  <c r="M39" i="6"/>
  <c r="M30" i="6"/>
  <c r="N29" i="6" a="1"/>
  <c r="N29" i="6" s="1"/>
  <c r="P29" i="6" s="1"/>
  <c r="M34" i="6"/>
  <c r="M9" i="6"/>
  <c r="M6" i="6"/>
  <c r="M18" i="6"/>
  <c r="N26" i="6" a="1"/>
  <c r="N26" i="6" s="1"/>
  <c r="P26" i="6" s="1"/>
  <c r="N39" i="6" a="1"/>
  <c r="N39" i="6" s="1"/>
  <c r="P39" i="6" s="1"/>
  <c r="N21" i="6" a="1"/>
  <c r="N21" i="6" s="1"/>
  <c r="P21" i="6" s="1"/>
  <c r="M13" i="6"/>
  <c r="M17" i="6"/>
  <c r="O14" i="6" a="1"/>
  <c r="O14" i="6" s="1"/>
  <c r="N4" i="2" a="1"/>
  <c r="N4" i="2" s="1"/>
  <c r="P4" i="2" s="1"/>
  <c r="Q19" i="2" a="1"/>
  <c r="Q19" i="2" s="1"/>
  <c r="Q22" i="2" a="1"/>
  <c r="Q22" i="2" s="1"/>
  <c r="Q23" i="2" a="1"/>
  <c r="Q23" i="2" s="1"/>
  <c r="O24" i="2" a="1"/>
  <c r="O24" i="2" s="1"/>
  <c r="O22" i="2" a="1"/>
  <c r="O22" i="2" s="1"/>
  <c r="N37" i="2" a="1"/>
  <c r="N37" i="2" s="1"/>
  <c r="P37" i="2" s="1"/>
  <c r="N34" i="2" a="1"/>
  <c r="N34" i="2" s="1"/>
  <c r="P34" i="2" s="1"/>
  <c r="O4" i="2" a="1"/>
  <c r="O4" i="2" s="1"/>
  <c r="Q13" i="2" a="1"/>
  <c r="Q13" i="2" s="1"/>
  <c r="M40" i="2"/>
  <c r="N17" i="2" a="1"/>
  <c r="N17" i="2" s="1"/>
  <c r="P17" i="2" s="1"/>
  <c r="N18" i="2" a="1"/>
  <c r="N18" i="2" s="1"/>
  <c r="P18" i="2" s="1"/>
  <c r="O42" i="2" a="1"/>
  <c r="O42" i="2" s="1"/>
  <c r="N21" i="2" a="1"/>
  <c r="N21" i="2" s="1"/>
  <c r="P21" i="2" s="1"/>
  <c r="M41" i="2"/>
  <c r="O15" i="2" a="1"/>
  <c r="O15" i="2" s="1"/>
  <c r="O12" i="2" a="1"/>
  <c r="O12" i="2" s="1"/>
  <c r="Q12" i="2" a="1"/>
  <c r="Q12" i="2" s="1"/>
  <c r="Q41" i="2" a="1"/>
  <c r="Q41" i="2" s="1"/>
  <c r="Q28" i="2" a="1"/>
  <c r="Q28" i="2" s="1"/>
  <c r="N14" i="2" a="1"/>
  <c r="N14" i="2" s="1"/>
  <c r="P14" i="2" s="1"/>
  <c r="N24" i="2" a="1"/>
  <c r="N24" i="2" s="1"/>
  <c r="P24" i="2" s="1"/>
  <c r="Q40" i="2" a="1"/>
  <c r="Q40" i="2" s="1"/>
  <c r="M32" i="2"/>
  <c r="O20" i="1" a="1"/>
  <c r="O20" i="1" s="1"/>
  <c r="Q13" i="1" a="1"/>
  <c r="Q13" i="1" s="1"/>
  <c r="O25" i="1" a="1"/>
  <c r="O25" i="1" s="1"/>
  <c r="O23" i="1" a="1"/>
  <c r="O23" i="1" s="1"/>
  <c r="O16" i="1" a="1"/>
  <c r="O16" i="1" s="1"/>
  <c r="M14" i="1"/>
  <c r="O38" i="1" a="1"/>
  <c r="O38" i="1" s="1"/>
  <c r="N8" i="1" a="1"/>
  <c r="N8" i="1" s="1"/>
  <c r="P8" i="1" s="1"/>
  <c r="O19" i="1" a="1"/>
  <c r="O19" i="1" s="1"/>
  <c r="Q28" i="1" a="1"/>
  <c r="Q28" i="1" s="1"/>
  <c r="Q12" i="1" a="1"/>
  <c r="Q12" i="1" s="1"/>
  <c r="Q6" i="1" a="1"/>
  <c r="Q6" i="1" s="1"/>
  <c r="N30" i="1" a="1"/>
  <c r="N30" i="1" s="1"/>
  <c r="P30" i="1" s="1"/>
  <c r="Q14" i="1" a="1"/>
  <c r="Q14" i="1" s="1"/>
  <c r="M34" i="1"/>
  <c r="M17" i="1"/>
  <c r="M36" i="1"/>
  <c r="Q38" i="1" a="1"/>
  <c r="Q38" i="1" s="1"/>
  <c r="O21" i="1" a="1"/>
  <c r="O21" i="1" s="1"/>
  <c r="Q37" i="1" a="1"/>
  <c r="Q37" i="1" s="1"/>
  <c r="N28" i="1" a="1"/>
  <c r="N28" i="1" s="1"/>
  <c r="P28" i="1" s="1"/>
  <c r="M33" i="1"/>
  <c r="Q19" i="1" a="1"/>
  <c r="Q19" i="1" s="1"/>
  <c r="N33" i="1" a="1"/>
  <c r="N33" i="1" s="1"/>
  <c r="P33" i="1" s="1"/>
  <c r="N37" i="1" a="1"/>
  <c r="N37" i="1" s="1"/>
  <c r="P37" i="1" s="1"/>
  <c r="M39" i="1"/>
  <c r="N40" i="1" a="1"/>
  <c r="N40" i="1" s="1"/>
  <c r="P40" i="1" s="1"/>
  <c r="O35" i="1" a="1"/>
  <c r="O35" i="1" s="1"/>
  <c r="M35" i="1"/>
  <c r="Q36" i="1" a="1"/>
  <c r="Q36" i="1" s="1"/>
  <c r="O40" i="1" a="1"/>
  <c r="O40" i="1" s="1"/>
  <c r="N32" i="1" a="1"/>
  <c r="N32" i="1" s="1"/>
  <c r="P32" i="1" s="1"/>
  <c r="O26" i="1" a="1"/>
  <c r="O26" i="1" s="1"/>
  <c r="Q35" i="1" a="1"/>
  <c r="Q35" i="1" s="1"/>
  <c r="M5" i="1"/>
  <c r="N31" i="1" a="1"/>
  <c r="N31" i="1" s="1"/>
  <c r="P31" i="1" s="1"/>
  <c r="N36" i="1" a="1"/>
  <c r="N36" i="1" s="1"/>
  <c r="P36" i="1" s="1"/>
  <c r="O10" i="1" a="1"/>
  <c r="O10" i="1" s="1"/>
  <c r="Q11" i="1" a="1"/>
  <c r="Q11" i="1" s="1"/>
  <c r="M24" i="1"/>
  <c r="O7" i="1" a="1"/>
  <c r="O7" i="1" s="1"/>
  <c r="Q22" i="1" a="1"/>
  <c r="Q22" i="1" s="1"/>
  <c r="M18" i="1"/>
  <c r="M9" i="1"/>
  <c r="Q14" i="20" a="1"/>
  <c r="Q14" i="20" s="1"/>
  <c r="Q6" i="20" a="1"/>
  <c r="Q6" i="20" s="1"/>
  <c r="Q7" i="20" a="1"/>
  <c r="Q7" i="20" s="1"/>
  <c r="O5" i="20" a="1"/>
  <c r="O5" i="20" s="1"/>
  <c r="N5" i="20" a="1"/>
  <c r="N5" i="20" s="1"/>
  <c r="P5" i="20" s="1"/>
  <c r="M5" i="20"/>
  <c r="O7" i="20" a="1"/>
  <c r="O7" i="20" s="1"/>
  <c r="N7" i="20" a="1"/>
  <c r="N7" i="20" s="1"/>
  <c r="P7" i="20" s="1"/>
  <c r="M7" i="20"/>
  <c r="O4" i="20" a="1"/>
  <c r="O4" i="20" s="1"/>
  <c r="N4" i="20" a="1"/>
  <c r="N4" i="20" s="1"/>
  <c r="P4" i="20" s="1"/>
  <c r="M4" i="20"/>
  <c r="O6" i="20" a="1"/>
  <c r="O6" i="20" s="1"/>
  <c r="N6" i="20" a="1"/>
  <c r="N6" i="20" s="1"/>
  <c r="P6" i="20" s="1"/>
  <c r="M6" i="20"/>
  <c r="O9" i="20" a="1"/>
  <c r="O9" i="20" s="1"/>
  <c r="N9" i="20" a="1"/>
  <c r="N9" i="20" s="1"/>
  <c r="P9" i="20" s="1"/>
  <c r="M9" i="20"/>
  <c r="O14" i="20" a="1"/>
  <c r="O14" i="20" s="1"/>
  <c r="N14" i="20" a="1"/>
  <c r="N14" i="20" s="1"/>
  <c r="P14" i="20" s="1"/>
  <c r="M14" i="20"/>
  <c r="O12" i="20" a="1"/>
  <c r="O12" i="20" s="1"/>
  <c r="N12" i="20" a="1"/>
  <c r="N12" i="20" s="1"/>
  <c r="P12" i="20" s="1"/>
  <c r="Q12" i="20" a="1"/>
  <c r="Q12" i="20" s="1"/>
  <c r="M12" i="20"/>
  <c r="M15" i="20"/>
  <c r="Q15" i="20" a="1"/>
  <c r="Q15" i="20" s="1"/>
  <c r="M8" i="20"/>
  <c r="Q8" i="20" a="1"/>
  <c r="Q8" i="20" s="1"/>
  <c r="M11" i="20"/>
  <c r="Q11" i="20" a="1"/>
  <c r="Q11" i="20" s="1"/>
  <c r="M10" i="20"/>
  <c r="Q10" i="20" a="1"/>
  <c r="Q10" i="20" s="1"/>
  <c r="M13" i="20"/>
  <c r="Q13" i="20" a="1"/>
  <c r="Q13" i="20" s="1"/>
  <c r="M16" i="20"/>
  <c r="Q16" i="20" a="1"/>
  <c r="Q16" i="20" s="1"/>
  <c r="M17" i="20"/>
  <c r="Q17" i="20" a="1"/>
  <c r="Q17" i="20" s="1"/>
  <c r="N15" i="20" a="1"/>
  <c r="N15" i="20" s="1"/>
  <c r="P15" i="20" s="1"/>
  <c r="N8" i="20" a="1"/>
  <c r="N8" i="20" s="1"/>
  <c r="P8" i="20" s="1"/>
  <c r="N11" i="20" a="1"/>
  <c r="N11" i="20" s="1"/>
  <c r="P11" i="20" s="1"/>
  <c r="N10" i="20" a="1"/>
  <c r="N10" i="20" s="1"/>
  <c r="P10" i="20" s="1"/>
  <c r="N13" i="20" a="1"/>
  <c r="N13" i="20" s="1"/>
  <c r="P13" i="20" s="1"/>
  <c r="N16" i="20" a="1"/>
  <c r="N16" i="20" s="1"/>
  <c r="P16" i="20" s="1"/>
  <c r="N17" i="20" a="1"/>
  <c r="N17" i="20" s="1"/>
  <c r="P17" i="20" s="1"/>
  <c r="O12" i="5" a="1"/>
  <c r="O12" i="5" s="1"/>
  <c r="Q10" i="5" a="1"/>
  <c r="Q10" i="5" s="1"/>
  <c r="M4" i="5"/>
  <c r="M5" i="5"/>
  <c r="M13" i="5"/>
  <c r="N12" i="5" a="1"/>
  <c r="N12" i="5" s="1"/>
  <c r="P12" i="5" s="1"/>
  <c r="O9" i="5" a="1"/>
  <c r="O9" i="5" s="1"/>
  <c r="Q9" i="5" a="1"/>
  <c r="Q9" i="5" s="1"/>
  <c r="N16" i="5" a="1"/>
  <c r="N16" i="5" s="1"/>
  <c r="P16" i="5" s="1"/>
  <c r="Q12" i="5" a="1"/>
  <c r="Q12" i="5" s="1"/>
  <c r="M11" i="5"/>
  <c r="N13" i="5" a="1"/>
  <c r="N13" i="5" s="1"/>
  <c r="P13" i="5" s="1"/>
  <c r="O9" i="8" a="1"/>
  <c r="O9" i="8" s="1"/>
  <c r="Q20" i="8" a="1"/>
  <c r="Q20" i="8" s="1"/>
  <c r="Q15" i="8" a="1"/>
  <c r="Q15" i="8" s="1"/>
  <c r="N14" i="8" a="1"/>
  <c r="N14" i="8" s="1"/>
  <c r="P14" i="8" s="1"/>
  <c r="M26" i="8"/>
  <c r="O35" i="8" a="1"/>
  <c r="O35" i="8" s="1"/>
  <c r="O20" i="8" a="1"/>
  <c r="O20" i="8" s="1"/>
  <c r="Q28" i="8" a="1"/>
  <c r="Q28" i="8" s="1"/>
  <c r="M11" i="10"/>
  <c r="O14" i="10" a="1"/>
  <c r="O14" i="10" s="1"/>
  <c r="O37" i="10" a="1"/>
  <c r="O37" i="10" s="1"/>
  <c r="M37" i="10"/>
  <c r="N17" i="10" a="1"/>
  <c r="N17" i="10" s="1"/>
  <c r="P17" i="10" s="1"/>
  <c r="N42" i="10" a="1"/>
  <c r="N42" i="10" s="1"/>
  <c r="P42" i="10" s="1"/>
  <c r="Q6" i="10" a="1"/>
  <c r="Q6" i="10" s="1"/>
  <c r="O4" i="10" a="1"/>
  <c r="O4" i="10" s="1"/>
  <c r="O32" i="10" a="1"/>
  <c r="O32" i="10" s="1"/>
  <c r="Q26" i="10" a="1"/>
  <c r="Q26" i="10" s="1"/>
  <c r="N40" i="10" a="1"/>
  <c r="N40" i="10" s="1"/>
  <c r="P40" i="10" s="1"/>
  <c r="O40" i="10" a="1"/>
  <c r="O40" i="10" s="1"/>
  <c r="M31" i="10"/>
  <c r="M35" i="10"/>
  <c r="N18" i="10" a="1"/>
  <c r="N18" i="10" s="1"/>
  <c r="P18" i="10" s="1"/>
  <c r="O18" i="10" a="1"/>
  <c r="O18" i="10" s="1"/>
  <c r="Q34" i="10" a="1"/>
  <c r="Q34" i="10" s="1"/>
  <c r="N41" i="10" a="1"/>
  <c r="N41" i="10" s="1"/>
  <c r="P41" i="10" s="1"/>
  <c r="Q21" i="10" a="1"/>
  <c r="Q21" i="10" s="1"/>
  <c r="M34" i="10"/>
  <c r="N30" i="10" a="1"/>
  <c r="N30" i="10" s="1"/>
  <c r="P30" i="10" s="1"/>
  <c r="N39" i="10" a="1"/>
  <c r="N39" i="10" s="1"/>
  <c r="P39" i="10" s="1"/>
  <c r="O33" i="10" a="1"/>
  <c r="O33" i="10" s="1"/>
  <c r="M41" i="10"/>
  <c r="Q11" i="10" a="1"/>
  <c r="Q11" i="10" s="1"/>
  <c r="M10" i="2"/>
  <c r="N23" i="2" a="1"/>
  <c r="N23" i="2" s="1"/>
  <c r="P23" i="2" s="1"/>
  <c r="O17" i="2" a="1"/>
  <c r="O17" i="2" s="1"/>
  <c r="Q15" i="2" a="1"/>
  <c r="Q15" i="2" s="1"/>
  <c r="M17" i="2"/>
  <c r="O14" i="2" a="1"/>
  <c r="O14" i="2" s="1"/>
  <c r="N40" i="2" a="1"/>
  <c r="N40" i="2" s="1"/>
  <c r="P40" i="2" s="1"/>
  <c r="Q10" i="2" a="1"/>
  <c r="Q10" i="2" s="1"/>
  <c r="M23" i="2"/>
  <c r="O29" i="2" a="1"/>
  <c r="O29" i="2" s="1"/>
  <c r="N10" i="2" a="1"/>
  <c r="N10" i="2" s="1"/>
  <c r="P10" i="2" s="1"/>
  <c r="O23" i="2" a="1"/>
  <c r="O23" i="2" s="1"/>
  <c r="M22" i="2"/>
  <c r="Q4" i="2" a="1"/>
  <c r="Q4" i="2" s="1"/>
  <c r="N33" i="2" a="1"/>
  <c r="N33" i="2" s="1"/>
  <c r="P33" i="2" s="1"/>
  <c r="N9" i="2" a="1"/>
  <c r="N9" i="2" s="1"/>
  <c r="P9" i="2" s="1"/>
  <c r="N41" i="2" a="1"/>
  <c r="N41" i="2" s="1"/>
  <c r="P41" i="2" s="1"/>
  <c r="O7" i="2" a="1"/>
  <c r="O7" i="2" s="1"/>
  <c r="M18" i="2"/>
  <c r="Q11" i="2" a="1"/>
  <c r="Q11" i="2" s="1"/>
  <c r="Q29" i="2" a="1"/>
  <c r="Q29" i="2" s="1"/>
  <c r="Q36" i="2" a="1"/>
  <c r="Q36" i="2" s="1"/>
  <c r="M24" i="2"/>
  <c r="Q34" i="2" a="1"/>
  <c r="Q34" i="2" s="1"/>
  <c r="O6" i="1" a="1"/>
  <c r="O6" i="1" s="1"/>
  <c r="M38" i="1"/>
  <c r="M30" i="1"/>
  <c r="M19" i="1"/>
  <c r="O8" i="1" a="1"/>
  <c r="O8" i="1" s="1"/>
  <c r="M27" i="1"/>
  <c r="N5" i="1" a="1"/>
  <c r="N5" i="1" s="1"/>
  <c r="P5" i="1" s="1"/>
  <c r="N7" i="1" a="1"/>
  <c r="N7" i="1" s="1"/>
  <c r="P7" i="1" s="1"/>
  <c r="O31" i="1" a="1"/>
  <c r="O31" i="1" s="1"/>
  <c r="N10" i="1" a="1"/>
  <c r="N10" i="1" s="1"/>
  <c r="P10" i="1" s="1"/>
  <c r="Q30" i="1" a="1"/>
  <c r="Q30" i="1" s="1"/>
  <c r="M13" i="1"/>
  <c r="M7" i="1"/>
  <c r="O22" i="1" a="1"/>
  <c r="O22" i="1" s="1"/>
  <c r="N22" i="1" a="1"/>
  <c r="N22" i="1" s="1"/>
  <c r="P22" i="1" s="1"/>
  <c r="N16" i="1" a="1"/>
  <c r="N16" i="1" s="1"/>
  <c r="P16" i="1" s="1"/>
  <c r="N34" i="1" a="1"/>
  <c r="N34" i="1" s="1"/>
  <c r="P34" i="1" s="1"/>
  <c r="O24" i="1" a="1"/>
  <c r="O24" i="1" s="1"/>
  <c r="N24" i="1" a="1"/>
  <c r="N24" i="1" s="1"/>
  <c r="P24" i="1" s="1"/>
  <c r="O39" i="1" a="1"/>
  <c r="O39" i="1" s="1"/>
  <c r="M32" i="1"/>
  <c r="N11" i="1" a="1"/>
  <c r="N11" i="1" s="1"/>
  <c r="P11" i="1" s="1"/>
  <c r="M20" i="1"/>
  <c r="Q20" i="1" a="1"/>
  <c r="Q20" i="1" s="1"/>
  <c r="Q18" i="1" a="1"/>
  <c r="Q18" i="1" s="1"/>
  <c r="N13" i="1" a="1"/>
  <c r="N13" i="1" s="1"/>
  <c r="P13" i="1" s="1"/>
  <c r="Q17" i="1" a="1"/>
  <c r="Q17" i="1" s="1"/>
  <c r="O27" i="1" a="1"/>
  <c r="O27" i="1" s="1"/>
  <c r="Q24" i="1" a="1"/>
  <c r="Q24" i="1" s="1"/>
  <c r="N27" i="1" a="1"/>
  <c r="N27" i="1" s="1"/>
  <c r="P27" i="1" s="1"/>
  <c r="M11" i="1"/>
  <c r="O18" i="1" a="1"/>
  <c r="O18" i="1" s="1"/>
  <c r="N6" i="1" a="1"/>
  <c r="N6" i="1" s="1"/>
  <c r="P6" i="1" s="1"/>
  <c r="Q5" i="2" a="1"/>
  <c r="Q5" i="2" s="1"/>
  <c r="O5" i="2" a="1"/>
  <c r="O5" i="2" s="1"/>
  <c r="M5" i="2"/>
  <c r="N30" i="2" a="1"/>
  <c r="N30" i="2" s="1"/>
  <c r="P30" i="2" s="1"/>
  <c r="O30" i="2" a="1"/>
  <c r="O30" i="2" s="1"/>
  <c r="M30" i="2"/>
  <c r="N35" i="2" a="1"/>
  <c r="N35" i="2" s="1"/>
  <c r="P35" i="2" s="1"/>
  <c r="M35" i="2"/>
  <c r="O35" i="2" a="1"/>
  <c r="O35" i="2" s="1"/>
  <c r="Q35" i="2" a="1"/>
  <c r="Q35" i="2" s="1"/>
  <c r="Q31" i="2" a="1"/>
  <c r="Q31" i="2" s="1"/>
  <c r="O31" i="2" a="1"/>
  <c r="O31" i="2" s="1"/>
  <c r="M31" i="2"/>
  <c r="O21" i="2" a="1"/>
  <c r="O21" i="2" s="1"/>
  <c r="Q21" i="2" a="1"/>
  <c r="Q21" i="2" s="1"/>
  <c r="M21" i="2"/>
  <c r="M25" i="2"/>
  <c r="N25" i="2" a="1"/>
  <c r="N25" i="2" s="1"/>
  <c r="P25" i="2" s="1"/>
  <c r="Q32" i="2" a="1"/>
  <c r="Q32" i="2" s="1"/>
  <c r="N32" i="2" a="1"/>
  <c r="N32" i="2" s="1"/>
  <c r="P32" i="2" s="1"/>
  <c r="Q33" i="2" a="1"/>
  <c r="Q33" i="2" s="1"/>
  <c r="M34" i="2"/>
  <c r="O9" i="2" a="1"/>
  <c r="O9" i="2" s="1"/>
  <c r="Q30" i="2" a="1"/>
  <c r="Q30" i="2" s="1"/>
  <c r="N31" i="2" a="1"/>
  <c r="N31" i="2" s="1"/>
  <c r="P31" i="2" s="1"/>
  <c r="M33" i="2"/>
  <c r="O25" i="2" a="1"/>
  <c r="O25" i="2" s="1"/>
  <c r="O32" i="2" a="1"/>
  <c r="O32" i="2" s="1"/>
  <c r="O33" i="2" a="1"/>
  <c r="O33" i="2" s="1"/>
  <c r="Q7" i="2" a="1"/>
  <c r="Q7" i="2" s="1"/>
  <c r="M38" i="2"/>
  <c r="O38" i="2" a="1"/>
  <c r="O38" i="2" s="1"/>
  <c r="N19" i="2" a="1"/>
  <c r="N19" i="2" s="1"/>
  <c r="P19" i="2" s="1"/>
  <c r="M19" i="2"/>
  <c r="N8" i="2" a="1"/>
  <c r="N8" i="2" s="1"/>
  <c r="P8" i="2" s="1"/>
  <c r="O8" i="2" a="1"/>
  <c r="O8" i="2" s="1"/>
  <c r="M8" i="2"/>
  <c r="M28" i="2"/>
  <c r="O28" i="2" a="1"/>
  <c r="O28" i="2" s="1"/>
  <c r="N26" i="2" a="1"/>
  <c r="N26" i="2" s="1"/>
  <c r="P26" i="2" s="1"/>
  <c r="M26" i="2"/>
  <c r="N39" i="2" a="1"/>
  <c r="N39" i="2" s="1"/>
  <c r="P39" i="2" s="1"/>
  <c r="O39" i="2" a="1"/>
  <c r="O39" i="2" s="1"/>
  <c r="Q39" i="2" a="1"/>
  <c r="Q39" i="2" s="1"/>
  <c r="N11" i="2" a="1"/>
  <c r="N11" i="2" s="1"/>
  <c r="P11" i="2" s="1"/>
  <c r="O11" i="2" a="1"/>
  <c r="O11" i="2" s="1"/>
  <c r="O36" i="2" a="1"/>
  <c r="O36" i="2" s="1"/>
  <c r="N36" i="2" a="1"/>
  <c r="N36" i="2" s="1"/>
  <c r="P36" i="2" s="1"/>
  <c r="M36" i="2"/>
  <c r="N27" i="2" a="1"/>
  <c r="N27" i="2" s="1"/>
  <c r="P27" i="2" s="1"/>
  <c r="M27" i="2"/>
  <c r="N42" i="2" a="1"/>
  <c r="N42" i="2" s="1"/>
  <c r="P42" i="2" s="1"/>
  <c r="M42" i="2"/>
  <c r="O16" i="2" a="1"/>
  <c r="O16" i="2" s="1"/>
  <c r="Q16" i="2" a="1"/>
  <c r="Q16" i="2" s="1"/>
  <c r="M16" i="2"/>
  <c r="M29" i="2"/>
  <c r="M13" i="2"/>
  <c r="N13" i="2" a="1"/>
  <c r="N13" i="2" s="1"/>
  <c r="P13" i="2" s="1"/>
  <c r="N20" i="2" a="1"/>
  <c r="N20" i="2" s="1"/>
  <c r="P20" i="2" s="1"/>
  <c r="O20" i="2" a="1"/>
  <c r="O20" i="2" s="1"/>
  <c r="Q37" i="2" a="1"/>
  <c r="Q37" i="2" s="1"/>
  <c r="M37" i="2"/>
  <c r="M6" i="2"/>
  <c r="Q24" i="2" a="1"/>
  <c r="Q24" i="2" s="1"/>
  <c r="M15" i="2"/>
  <c r="M12" i="2"/>
  <c r="Q6" i="2" a="1"/>
  <c r="Q6" i="2" s="1"/>
  <c r="O6" i="2" a="1"/>
  <c r="O6" i="2" s="1"/>
  <c r="N6" i="2" a="1"/>
  <c r="N6" i="2" s="1"/>
  <c r="P6" i="2" s="1"/>
  <c r="P26" i="8" l="1"/>
  <c r="P16" i="8"/>
  <c r="P36" i="6"/>
  <c r="P28" i="10"/>
  <c r="P20" i="10"/>
  <c r="P9" i="10"/>
  <c r="P4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P10" authorId="0" shapeId="0" xr:uid="{50C265B3-74AE-429E-808F-4EF28726347C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Nicholson and Thapar ended with identical points. Nicholson finishes ahead of Thapar as Nicholson beat Thapar in the Nationals.</t>
        </r>
      </text>
    </comment>
    <comment ref="K12" authorId="0" shapeId="0" xr:uid="{1F607D62-2A21-4DC8-8366-7FAA70615D34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If the draw &gt; 8, then 9th place is awarded 20 points - this needs to be manually entered.</t>
        </r>
      </text>
    </comment>
    <comment ref="S26" authorId="0" shapeId="0" xr:uid="{C2A7CB7B-D4AA-4285-828C-995040252998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6th in O35s</t>
        </r>
      </text>
    </comment>
    <comment ref="S27" authorId="0" shapeId="0" xr:uid="{096AAAC7-C609-46A3-BFEB-8665C02FA0F1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7th in O35s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P10" authorId="0" shapeId="0" xr:uid="{AA7F5AC2-881C-407C-A92A-2BB3B92EE56E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Murphy and O'Brien ended with identical points. Murphy finishes ahead of O'Brien as Murphy finished ahead of O'Brien in the Nationals.</t>
        </r>
      </text>
    </comment>
    <comment ref="R13" authorId="0" shapeId="0" xr:uid="{6E13FB63-F862-4C75-A769-398C3D442967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5th in O45s</t>
        </r>
      </text>
    </comment>
    <comment ref="K17" authorId="0" shapeId="0" xr:uid="{647D8896-EDA4-457F-8C12-4E7F3F55DE10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If the draw &gt; 8, then 9th place is awarded 20 points - this needs to be manually entered.</t>
        </r>
      </text>
    </comment>
    <comment ref="T30" authorId="0" shapeId="0" xr:uid="{CDF288E8-BEC2-46BC-9C8C-1822705BBF3E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7th in the O40s</t>
        </r>
      </text>
    </comment>
    <comment ref="S31" authorId="0" shapeId="0" xr:uid="{BE33D191-0656-4A5E-B525-3D5E08AF9144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8th in the O40s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P10" authorId="0" shapeId="0" xr:uid="{AF429EEA-CE4F-45C8-932D-A6777CC9282F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Murphy and Wales ended with identical points. Murphy finishes ahead of Wales as Murphy finished ahead of Wales in the Nationals.</t>
        </r>
      </text>
    </comment>
    <comment ref="Y16" authorId="0" shapeId="0" xr:uid="{8843D448-3005-42D8-A3C2-E4D036B77642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Finished 11th in the O50s at the IMN 2026.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S24" authorId="0" shapeId="0" xr:uid="{8C680D05-6189-48F0-8DDE-9A82A9E3E390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5th in the O40s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X15" authorId="0" shapeId="0" xr:uid="{BFB0E8CE-8F38-44ED-9E50-BC81694DE5EF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Competed in O45s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X4" authorId="0" shapeId="0" xr:uid="{D74E74CD-E092-4E5C-B17E-1C5D81E40C3B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Competed in O60s event
</t>
        </r>
      </text>
    </comment>
    <comment ref="X5" authorId="0" shapeId="0" xr:uid="{638C0D53-F1DE-4EF9-93EE-41398AED8ACD}">
      <text>
        <r>
          <rPr>
            <b/>
            <sz val="9"/>
            <color indexed="81"/>
            <rFont val="Tahoma"/>
            <family val="2"/>
          </rPr>
          <t>Gerard Connaughton:</t>
        </r>
        <r>
          <rPr>
            <sz val="9"/>
            <color indexed="81"/>
            <rFont val="Tahoma"/>
            <family val="2"/>
          </rPr>
          <t xml:space="preserve">
Competed in O60s event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<sst xmlns="http://schemas.openxmlformats.org/spreadsheetml/2006/main" count="1310" uniqueCount="313">
  <si>
    <t>Rank</t>
  </si>
  <si>
    <t>Player</t>
  </si>
  <si>
    <t>Player Type</t>
  </si>
  <si>
    <t>Events</t>
  </si>
  <si>
    <t>Total Points</t>
  </si>
  <si>
    <t>Total Top 3</t>
  </si>
  <si>
    <t>Total Top2/2*3</t>
  </si>
  <si>
    <t>Home</t>
  </si>
  <si>
    <t>Sam Olwill</t>
  </si>
  <si>
    <t>Donnagh Crowley</t>
  </si>
  <si>
    <t>David Noone</t>
  </si>
  <si>
    <t>**</t>
  </si>
  <si>
    <t>Denotes B winner automatically into A draw at next event</t>
  </si>
  <si>
    <t>Niall Rooney</t>
  </si>
  <si>
    <t>Kevin Moore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</si>
  <si>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</si>
  <si>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</si>
  <si>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</si>
  <si>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</si>
  <si>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</si>
  <si>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</si>
  <si>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</si>
  <si>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</si>
  <si>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</si>
  <si>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</si>
  <si>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</si>
  <si>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Adrian Cleere</t>
  </si>
  <si>
    <t>Paul Conroy</t>
  </si>
  <si>
    <t>Przemek Hofman</t>
  </si>
  <si>
    <t>Luke Murphy</t>
  </si>
  <si>
    <t>Siobhan Parker</t>
  </si>
  <si>
    <t>Ciara Davey</t>
  </si>
  <si>
    <t>Tanya Scullion</t>
  </si>
  <si>
    <t>Sarah Keenan</t>
  </si>
  <si>
    <t>Helen Byrne</t>
  </si>
  <si>
    <t>Patricia Ryan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</si>
  <si>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</si>
  <si>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</si>
  <si>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</si>
  <si>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</si>
  <si>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</si>
  <si>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</si>
  <si>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</si>
  <si>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</si>
  <si>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Suzanne Swan</t>
  </si>
  <si>
    <t>Niamh Darcy</t>
  </si>
  <si>
    <t>Sarah Scanlan</t>
  </si>
  <si>
    <t>Suzanne O'Shaughnessy</t>
  </si>
  <si>
    <t>Jo Hussey</t>
  </si>
  <si>
    <t>Olivia Kennedy</t>
  </si>
  <si>
    <t>John Hurley</t>
  </si>
  <si>
    <t>David Ayerst</t>
  </si>
  <si>
    <t>Dara O'Flynn</t>
  </si>
  <si>
    <t>David Cassidy</t>
  </si>
  <si>
    <t>James Barrett</t>
  </si>
  <si>
    <t>Neil Copeland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</si>
  <si>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</si>
  <si>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</si>
  <si>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</si>
  <si>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</si>
  <si>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</si>
  <si>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</si>
  <si>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</si>
  <si>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</si>
  <si>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</si>
  <si>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</si>
  <si>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International</t>
  </si>
  <si>
    <t>Arthur Murphy</t>
  </si>
  <si>
    <t>Myles Fitzpatrick</t>
  </si>
  <si>
    <t>John King</t>
  </si>
  <si>
    <t>David Nolan</t>
  </si>
  <si>
    <t>John McCartney</t>
  </si>
  <si>
    <t>Josie Grogan</t>
  </si>
  <si>
    <t>Joan Gorham</t>
  </si>
  <si>
    <t>Karam Singh</t>
  </si>
  <si>
    <t>John Dineen</t>
  </si>
  <si>
    <t>Donal Kelly</t>
  </si>
  <si>
    <t>Gerard Connaughton</t>
  </si>
  <si>
    <t>Brendan Murphy</t>
  </si>
  <si>
    <t>Maureen Duke</t>
  </si>
  <si>
    <t>Dympna Reardon</t>
  </si>
  <si>
    <t>Mary Keyes</t>
  </si>
  <si>
    <t>Christine Mooney</t>
  </si>
  <si>
    <t>Rose Hynes</t>
  </si>
  <si>
    <t>Bert Cotter</t>
  </si>
  <si>
    <t>Michael Conlon</t>
  </si>
  <si>
    <t>Michael Mulhall</t>
  </si>
  <si>
    <t>James McSweeney</t>
  </si>
  <si>
    <t>Donal Coughlan</t>
  </si>
  <si>
    <t>Kyran Hurley</t>
  </si>
  <si>
    <t>Michael Roden</t>
  </si>
  <si>
    <t>Martin Maher</t>
  </si>
  <si>
    <t>Robert Peel</t>
  </si>
  <si>
    <t>Seamus Daly</t>
  </si>
  <si>
    <t>Robert Garvin</t>
  </si>
  <si>
    <t>David Gotto</t>
  </si>
  <si>
    <t>Level 3</t>
  </si>
  <si>
    <t>Placing</t>
  </si>
  <si>
    <t>Points</t>
  </si>
  <si>
    <t>Level 2</t>
  </si>
  <si>
    <t>Level 1</t>
  </si>
  <si>
    <t>Tournaments Played</t>
  </si>
  <si>
    <t>Points2</t>
  </si>
  <si>
    <t>Points3</t>
  </si>
  <si>
    <t>Lawrence Gallagher</t>
  </si>
  <si>
    <t>John Conlon</t>
  </si>
  <si>
    <t>Ivan O'Mahony</t>
  </si>
  <si>
    <t>Marcin Konieczny</t>
  </si>
  <si>
    <t>Seamus Clancy</t>
  </si>
  <si>
    <t>Paul O'Donnell</t>
  </si>
  <si>
    <t>Assuming 8 - person draws.</t>
  </si>
  <si>
    <t>Points4</t>
  </si>
  <si>
    <t>If the draw &gt; 8, then 9th place is awarded 20 points</t>
  </si>
  <si>
    <t>Total Top 4 (Seeding)</t>
  </si>
  <si>
    <t>David Buxonat</t>
  </si>
  <si>
    <t>Deirdre McDonnell</t>
  </si>
  <si>
    <t>Suzie Connors</t>
  </si>
  <si>
    <t>Neil Brannigan</t>
  </si>
  <si>
    <t>Toddy Kealy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</si>
  <si>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</si>
  <si>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</si>
  <si>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</si>
  <si>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</si>
  <si>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</si>
  <si>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</si>
  <si>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</si>
  <si>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</si>
  <si>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</si>
  <si>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</si>
  <si>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</si>
  <si>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</si>
  <si>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</si>
  <si>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</si>
  <si>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</si>
  <si>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</si>
  <si>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Rachel McNulty</t>
  </si>
  <si>
    <t>DJ McKeever</t>
  </si>
  <si>
    <t>Jonathan McBride</t>
  </si>
  <si>
    <t>Peter McNeice</t>
  </si>
  <si>
    <t>Philippe Laurijssen</t>
  </si>
  <si>
    <t>Peter Stephens</t>
  </si>
  <si>
    <t>Aisling McArdle</t>
  </si>
  <si>
    <t>Marian Mullen</t>
  </si>
  <si>
    <t>Derik DeKlerk</t>
  </si>
  <si>
    <t>Brendan Counihan</t>
  </si>
  <si>
    <t xml:space="preserve">James Dunne </t>
  </si>
  <si>
    <t>Qualification Points</t>
  </si>
  <si>
    <t>Martin Joseph McDonnell</t>
  </si>
  <si>
    <t>James Judge</t>
  </si>
  <si>
    <t>Patrick Kerwick</t>
  </si>
  <si>
    <t>Paul Gavin</t>
  </si>
  <si>
    <t>Dave Riordan</t>
  </si>
  <si>
    <t>Noelle McCarron</t>
  </si>
  <si>
    <t>Sarah Berkeley</t>
  </si>
  <si>
    <t>Claire King</t>
  </si>
  <si>
    <t>Paul Yeomans</t>
  </si>
  <si>
    <t>Mark Gilliland</t>
  </si>
  <si>
    <t>Teddy Reinecke</t>
  </si>
  <si>
    <t>Timmy McCarthy</t>
  </si>
  <si>
    <t>Martin McDonnell</t>
  </si>
  <si>
    <t>Pieter Bekker</t>
  </si>
  <si>
    <t>Dermot O'Mahony</t>
  </si>
  <si>
    <t>Pierre Vandermeulen</t>
  </si>
  <si>
    <t>Rob Stothard</t>
  </si>
  <si>
    <t>Aongus O'Keeffe</t>
  </si>
  <si>
    <t>Michael Bradley</t>
  </si>
  <si>
    <t>Jason Carr</t>
  </si>
  <si>
    <t>Aoileann Ni Chomhrai</t>
  </si>
  <si>
    <t>Sandra Walshe</t>
  </si>
  <si>
    <t>Dermot MacNamara</t>
  </si>
  <si>
    <r>
      <t>Stephen F</t>
    </r>
    <r>
      <rPr>
        <sz val="11"/>
        <color theme="1"/>
        <rFont val="Aptos"/>
        <family val="2"/>
      </rPr>
      <t>ä</t>
    </r>
    <r>
      <rPr>
        <sz val="11"/>
        <color theme="1"/>
        <rFont val="Calibri"/>
        <family val="2"/>
      </rPr>
      <t>senfeld</t>
    </r>
  </si>
  <si>
    <t>Denotes B winner automatically into A draw at next L2 event</t>
  </si>
  <si>
    <t>Paul Gallagher</t>
  </si>
  <si>
    <t>Ray Flanagan</t>
  </si>
  <si>
    <t>Colin Mac Eoin</t>
  </si>
  <si>
    <t>Cuan MacAogain</t>
  </si>
  <si>
    <t>Kevin Quinn</t>
  </si>
  <si>
    <t>Frank Quinn</t>
  </si>
  <si>
    <t>Seamus Hickey</t>
  </si>
  <si>
    <t>Hilary Fitzgerald</t>
  </si>
  <si>
    <t>Sligo 25-26</t>
  </si>
  <si>
    <t>Nicky Rusk</t>
  </si>
  <si>
    <t>No Ladies 50s event in Sligo</t>
  </si>
  <si>
    <t>No Ladies 60s event in Sligo</t>
  </si>
  <si>
    <t>No Ladies 65s event in Sligo</t>
  </si>
  <si>
    <t>Michael Conroy</t>
  </si>
  <si>
    <t>Waterford 25-26</t>
  </si>
  <si>
    <t>Ger Hogan</t>
  </si>
  <si>
    <t>Liam Kelly</t>
  </si>
  <si>
    <t>Jimmy Morrissey</t>
  </si>
  <si>
    <t>Mick Regan</t>
  </si>
  <si>
    <t>Nicky Keane</t>
  </si>
  <si>
    <t>Eoin Tynan</t>
  </si>
  <si>
    <t>Brendan Cleere</t>
  </si>
  <si>
    <t>Conor Cooney</t>
  </si>
  <si>
    <t>Ken Knox</t>
  </si>
  <si>
    <t>Paddy Butler</t>
  </si>
  <si>
    <t>Maria O'Brien</t>
  </si>
  <si>
    <t>Sinead McLoughlin</t>
  </si>
  <si>
    <t>Maureen Molumby</t>
  </si>
  <si>
    <t>Rory Canavan</t>
  </si>
  <si>
    <t>Thomas Fitzgough</t>
  </si>
  <si>
    <t>Michael O'Callaghan</t>
  </si>
  <si>
    <t>Ian Mannix</t>
  </si>
  <si>
    <t>Robert Reilly</t>
  </si>
  <si>
    <t>Mick McGrath</t>
  </si>
  <si>
    <t>Sue Murphy</t>
  </si>
  <si>
    <t>Limerick 25-26</t>
  </si>
  <si>
    <t>Sean Byrne</t>
  </si>
  <si>
    <t>Michael Sheehy</t>
  </si>
  <si>
    <t>Gerry Delaney</t>
  </si>
  <si>
    <t>Malcolm Watterson</t>
  </si>
  <si>
    <t>Patrick Morrissey</t>
  </si>
  <si>
    <t>Nick Conway</t>
  </si>
  <si>
    <t>David Lalor</t>
  </si>
  <si>
    <t>David Larmour</t>
  </si>
  <si>
    <t>Kirsten Livingstone</t>
  </si>
  <si>
    <t>Beverley Scott</t>
  </si>
  <si>
    <t>Michele Jackson</t>
  </si>
  <si>
    <t>Jill Little</t>
  </si>
  <si>
    <t>Ulster 25-26</t>
  </si>
  <si>
    <t>Patrick Hanley</t>
  </si>
  <si>
    <t>Tony O'Brien</t>
  </si>
  <si>
    <t>James Naughton</t>
  </si>
  <si>
    <t>Dan Folley</t>
  </si>
  <si>
    <t>Connacht 25-26</t>
  </si>
  <si>
    <t>Terry Brosnan</t>
  </si>
  <si>
    <t>Brian Timlin</t>
  </si>
  <si>
    <t>Aaron Kelly</t>
  </si>
  <si>
    <t>Omair Azam</t>
  </si>
  <si>
    <t>Michael McKenzie</t>
  </si>
  <si>
    <t>Alan Megaw</t>
  </si>
  <si>
    <t>James Long</t>
  </si>
  <si>
    <t>Paul Sherlock</t>
  </si>
  <si>
    <t>David Read</t>
  </si>
  <si>
    <t>Eoin Higgins</t>
  </si>
  <si>
    <t>Paul O reilly</t>
  </si>
  <si>
    <t>Aidan O'Driscoll</t>
  </si>
  <si>
    <t>Christian Jaber</t>
  </si>
  <si>
    <t>No Mens 75s event in Sligo, Connacht</t>
  </si>
  <si>
    <t>No Ladies 55s event in Sligo, Connacht</t>
  </si>
  <si>
    <t>Paul Linehan</t>
  </si>
  <si>
    <t>Munster 25-26</t>
  </si>
  <si>
    <t>Kelvin Cummins</t>
  </si>
  <si>
    <t>Brian O'Callaghan</t>
  </si>
  <si>
    <t>Ronan Campbell</t>
  </si>
  <si>
    <t>William Nicholson</t>
  </si>
  <si>
    <t>Barry Deegan</t>
  </si>
  <si>
    <t>Moise Morard</t>
  </si>
  <si>
    <t>Domagoj Rac</t>
  </si>
  <si>
    <t>Tomasz Kowaleski</t>
  </si>
  <si>
    <t>Eric Durand</t>
  </si>
  <si>
    <t>John Keane</t>
  </si>
  <si>
    <t>David Sheahan</t>
  </si>
  <si>
    <t>Peter Barclay</t>
  </si>
  <si>
    <t>Cyril O'Mahony</t>
  </si>
  <si>
    <t>Anna Lindeberg</t>
  </si>
  <si>
    <t>Leinster 25-26</t>
  </si>
  <si>
    <t>Conor O'Hare</t>
  </si>
  <si>
    <t>Brendan Lawton</t>
  </si>
  <si>
    <t>Rob McDonnell</t>
  </si>
  <si>
    <t>Liam Neville</t>
  </si>
  <si>
    <t>Derryck Bartlett</t>
  </si>
  <si>
    <t>Cian Peyton</t>
  </si>
  <si>
    <t>Neal Pollock</t>
  </si>
  <si>
    <t>Brian Knox</t>
  </si>
  <si>
    <t>Derek Ryan</t>
  </si>
  <si>
    <t>Rob Staunton</t>
  </si>
  <si>
    <t>Cormac Ryan</t>
  </si>
  <si>
    <t>Stephen Mooney</t>
  </si>
  <si>
    <t>Brian Burke</t>
  </si>
  <si>
    <t>Daniel Downey</t>
  </si>
  <si>
    <t>Niall Mac an tSionnaigh</t>
  </si>
  <si>
    <t>Barry Byrne</t>
  </si>
  <si>
    <t>Stephen Nyhan</t>
  </si>
  <si>
    <t>David Connolly</t>
  </si>
  <si>
    <t>James Jameson</t>
  </si>
  <si>
    <t>Stephen O'Kelly</t>
  </si>
  <si>
    <t>Jimmy Carroll</t>
  </si>
  <si>
    <t>Johnny Collins</t>
  </si>
  <si>
    <t>Ciara Moloney Doheny</t>
  </si>
  <si>
    <t>Catriona Fitzgerald</t>
  </si>
  <si>
    <t>Emer O'Brien</t>
  </si>
  <si>
    <t>Sarah Mc Donnell</t>
  </si>
  <si>
    <t>Kevin Davey**</t>
  </si>
  <si>
    <t>**Denotes B winner automatically into A draw at next L2 event</t>
  </si>
  <si>
    <t>Niall Hurley**</t>
  </si>
  <si>
    <t>Shane Dempsey</t>
  </si>
  <si>
    <t>John Guiney**</t>
  </si>
  <si>
    <t>Conor Gleeson**</t>
  </si>
  <si>
    <t>Conor O'Neill**</t>
  </si>
  <si>
    <t>Sean Balfe**</t>
  </si>
  <si>
    <t>Jeremy Bowden**</t>
  </si>
  <si>
    <t>Nationals 25-26</t>
  </si>
  <si>
    <t>Enrique Pelayo</t>
  </si>
  <si>
    <t>Keith Lowther</t>
  </si>
  <si>
    <t>John Abrahamse</t>
  </si>
  <si>
    <t>Eoin Ryan</t>
  </si>
  <si>
    <t>Andre Maur</t>
  </si>
  <si>
    <t>John O'Shaughnessy</t>
  </si>
  <si>
    <t>Andrea Redmond</t>
  </si>
  <si>
    <t>Fiona Fleming</t>
  </si>
  <si>
    <t>Rosie Barry</t>
  </si>
  <si>
    <t>Diane Lanigan</t>
  </si>
  <si>
    <t>Declan Ruth</t>
  </si>
  <si>
    <t>Tony O'Grady</t>
  </si>
  <si>
    <t>Shane O'Brien</t>
  </si>
  <si>
    <t>Ger Cassidy</t>
  </si>
  <si>
    <t>Shane Higgins</t>
  </si>
  <si>
    <t>Gary McLean</t>
  </si>
  <si>
    <t>Jim O'Callaghan</t>
  </si>
  <si>
    <t>Kate Kryvosheina</t>
  </si>
  <si>
    <t>Caroline Bujak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</si>
</sst>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6" x14ac:knownFonts="1">
    <font>
      <sz val="11"/>
      <color theme="1"/>
      <name val="Calibri"/>
      <scheme val="minor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D9E2F3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/>
    <xf numFmtId="0" fontId="5" fillId="0" borderId="1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vertical="center"/>
    </xf>
    <xf numFmtId="0" fontId="8" fillId="3" borderId="1" xfId="0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5" fillId="0" borderId="2" xfId="0" applyFont="1" applyBorder="1"/>
    <xf numFmtId="0" fontId="9" fillId="2" borderId="1" xfId="0" applyFont="1" applyFill="1" applyBorder="1" applyAlignment="1">
      <alignment horizontal="center"/>
    </xf>
    <xf numFmtId="0" fontId="8" fillId="0" borderId="1" xfId="0" applyFont="1" applyBorder="1"/>
    <xf numFmtId="0" fontId="8" fillId="3" borderId="1" xfId="0" applyFont="1" applyFill="1" applyBorder="1"/>
    <xf numFmtId="0" fontId="8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4" fillId="0" borderId="1" xfId="0" applyFont="1" applyBorder="1"/>
    <xf numFmtId="0" fontId="5" fillId="3" borderId="1" xfId="0" applyFont="1" applyFill="1" applyBorder="1"/>
    <xf numFmtId="0" fontId="5" fillId="3" borderId="1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5" xfId="0" applyFont="1" applyBorder="1"/>
    <xf numFmtId="0" fontId="5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6" fillId="0" borderId="1" xfId="0" applyFont="1" applyBorder="1"/>
    <xf numFmtId="0" fontId="5" fillId="0" borderId="4" xfId="0" applyFont="1" applyBorder="1"/>
    <xf numFmtId="0" fontId="10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11" fillId="3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9" fillId="0" borderId="1" xfId="0" applyFont="1" applyBorder="1" applyAlignment="1">
      <alignment vertical="center" wrapText="1"/>
    </xf>
    <xf numFmtId="0" fontId="19" fillId="0" borderId="1" xfId="0" applyFont="1" applyBorder="1"/>
    <xf numFmtId="0" fontId="0" fillId="0" borderId="1" xfId="0" applyBorder="1"/>
    <xf numFmtId="0" fontId="7" fillId="2" borderId="3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/>
    <xf numFmtId="0" fontId="0" fillId="4" borderId="0" xfId="0" applyFill="1" applyAlignment="1">
      <alignment horizontal="center"/>
    </xf>
    <xf numFmtId="0" fontId="16" fillId="4" borderId="0" xfId="0" applyFont="1" applyFill="1" applyAlignment="1">
      <alignment horizontal="center"/>
    </xf>
    <xf numFmtId="0" fontId="11" fillId="3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5" borderId="0" xfId="0" applyFill="1" applyAlignment="1">
      <alignment horizontal="center"/>
    </xf>
    <xf numFmtId="0" fontId="16" fillId="5" borderId="0" xfId="0" applyFont="1" applyFill="1" applyAlignment="1">
      <alignment horizontal="center"/>
    </xf>
    <xf numFmtId="0" fontId="11" fillId="0" borderId="2" xfId="0" applyFont="1" applyBorder="1"/>
    <xf numFmtId="0" fontId="19" fillId="6" borderId="1" xfId="0" applyFont="1" applyFill="1" applyBorder="1"/>
    <xf numFmtId="0" fontId="5" fillId="6" borderId="1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9" fillId="6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7" xfId="0" applyFont="1" applyBorder="1" applyAlignment="1">
      <alignment horizontal="left" vertical="center" wrapText="1"/>
    </xf>
    <xf numFmtId="0" fontId="20" fillId="6" borderId="1" xfId="0" applyFont="1" applyFill="1" applyBorder="1"/>
    <xf numFmtId="0" fontId="5" fillId="0" borderId="0" xfId="0" applyFont="1"/>
    <xf numFmtId="0" fontId="2" fillId="0" borderId="1" xfId="0" applyFont="1" applyBorder="1"/>
    <xf numFmtId="0" fontId="6" fillId="7" borderId="3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1" fontId="14" fillId="7" borderId="1" xfId="0" applyNumberFormat="1" applyFont="1" applyFill="1" applyBorder="1" applyAlignment="1">
      <alignment horizontal="center" vertical="center"/>
    </xf>
    <xf numFmtId="1" fontId="6" fillId="7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/>
    </xf>
    <xf numFmtId="0" fontId="5" fillId="6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/>
    </xf>
    <xf numFmtId="0" fontId="5" fillId="6" borderId="1" xfId="0" applyFont="1" applyFill="1" applyBorder="1"/>
    <xf numFmtId="0" fontId="3" fillId="0" borderId="1" xfId="0" applyFont="1" applyBorder="1"/>
    <xf numFmtId="0" fontId="11" fillId="0" borderId="2" xfId="0" applyFont="1" applyBorder="1" applyAlignment="1">
      <alignment vertical="center" wrapText="1"/>
    </xf>
    <xf numFmtId="0" fontId="5" fillId="6" borderId="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23" fillId="0" borderId="1" xfId="0" applyFont="1" applyBorder="1" applyAlignment="1">
      <alignment horizontal="center"/>
    </xf>
    <xf numFmtId="0" fontId="5" fillId="0" borderId="7" xfId="0" applyFont="1" applyBorder="1" applyAlignment="1">
      <alignment vertical="center"/>
    </xf>
    <xf numFmtId="0" fontId="5" fillId="7" borderId="5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/>
    <xf numFmtId="0" fontId="5" fillId="8" borderId="7" xfId="0" applyFont="1" applyFill="1" applyBorder="1" applyAlignment="1">
      <alignment vertical="center"/>
    </xf>
    <xf numFmtId="0" fontId="5" fillId="8" borderId="1" xfId="0" applyFont="1" applyFill="1" applyBorder="1" applyAlignment="1">
      <alignment vertical="center" wrapText="1"/>
    </xf>
    <xf numFmtId="0" fontId="5" fillId="9" borderId="1" xfId="0" applyFont="1" applyFill="1" applyBorder="1"/>
    <xf numFmtId="0" fontId="5" fillId="7" borderId="5" xfId="0" applyFont="1" applyFill="1" applyBorder="1"/>
    <xf numFmtId="0" fontId="5" fillId="3" borderId="5" xfId="0" applyFont="1" applyFill="1" applyBorder="1" applyAlignment="1">
      <alignment horizontal="center" vertical="center"/>
    </xf>
    <xf numFmtId="0" fontId="5" fillId="9" borderId="5" xfId="0" applyFont="1" applyFill="1" applyBorder="1"/>
    <xf numFmtId="0" fontId="5" fillId="8" borderId="1" xfId="0" applyFont="1" applyFill="1" applyBorder="1" applyAlignment="1">
      <alignment horizontal="left"/>
    </xf>
    <xf numFmtId="0" fontId="8" fillId="0" borderId="5" xfId="0" applyFont="1" applyBorder="1" applyAlignment="1">
      <alignment horizontal="left"/>
    </xf>
    <xf numFmtId="0" fontId="24" fillId="7" borderId="5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5" xfId="0" applyFont="1" applyBorder="1"/>
    <xf numFmtId="0" fontId="8" fillId="8" borderId="1" xfId="0" applyFont="1" applyFill="1" applyBorder="1" applyAlignment="1">
      <alignment horizontal="left"/>
    </xf>
    <xf numFmtId="0" fontId="23" fillId="0" borderId="9" xfId="0" applyFont="1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5" xfId="0" applyBorder="1"/>
    <xf numFmtId="0" fontId="5" fillId="0" borderId="0" xfId="0" applyFont="1" applyAlignment="1">
      <alignment vertical="center" wrapText="1"/>
    </xf>
    <xf numFmtId="0" fontId="0" fillId="0" borderId="7" xfId="0" applyBorder="1"/>
    <xf numFmtId="0" fontId="11" fillId="0" borderId="7" xfId="0" applyFont="1" applyBorder="1"/>
    <xf numFmtId="0" fontId="5" fillId="0" borderId="7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11" fillId="6" borderId="9" xfId="0" applyFont="1" applyFill="1" applyBorder="1" applyAlignment="1">
      <alignment horizontal="left"/>
    </xf>
    <xf numFmtId="0" fontId="11" fillId="6" borderId="1" xfId="0" applyFont="1" applyFill="1" applyBorder="1"/>
    <xf numFmtId="0" fontId="19" fillId="0" borderId="7" xfId="0" applyFont="1" applyBorder="1" applyAlignment="1">
      <alignment vertical="center" wrapText="1"/>
    </xf>
    <xf numFmtId="0" fontId="11" fillId="6" borderId="5" xfId="0" applyFont="1" applyFill="1" applyBorder="1"/>
    <xf numFmtId="0" fontId="5" fillId="0" borderId="9" xfId="0" applyFont="1" applyBorder="1"/>
  </cellXfs>
  <cellStyles count="1">
    <cellStyle name="Normal" xfId="0" builtinId="0"/>
  </cellStyles>
  <dxfs count="4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441"/>
      <tableStyleElement type="totalRow" dxfId="440"/>
      <tableStyleElement type="firstRowStripe" dxfId="439"/>
      <tableStyleElement type="secondRowStripe" dxfId="438"/>
    </tableStyle>
    <tableStyle name="Mens 40s-style" pivot="0" count="4" xr9:uid="{00000000-0011-0000-FFFF-FFFF01000000}">
      <tableStyleElement type="headerRow" dxfId="437"/>
      <tableStyleElement type="totalRow" dxfId="436"/>
      <tableStyleElement type="firstRowStripe" dxfId="435"/>
      <tableStyleElement type="secondRowStripe" dxfId="434"/>
    </tableStyle>
    <tableStyle name="Ladies 35-40s-style" pivot="0" count="4" xr9:uid="{00000000-0011-0000-FFFF-FFFF02000000}">
      <tableStyleElement type="headerRow" dxfId="433"/>
      <tableStyleElement type="totalRow" dxfId="432"/>
      <tableStyleElement type="firstRowStripe" dxfId="431"/>
      <tableStyleElement type="secondRowStripe" dxfId="430"/>
    </tableStyle>
    <tableStyle name="Mens 45s-style" pivot="0" count="4" xr9:uid="{00000000-0011-0000-FFFF-FFFF03000000}">
      <tableStyleElement type="headerRow" dxfId="429"/>
      <tableStyleElement type="totalRow" dxfId="428"/>
      <tableStyleElement type="firstRowStripe" dxfId="427"/>
      <tableStyleElement type="secondRowStripe" dxfId="426"/>
    </tableStyle>
    <tableStyle name="Ladies 45s-style" pivot="0" count="4" xr9:uid="{00000000-0011-0000-FFFF-FFFF04000000}">
      <tableStyleElement type="headerRow" dxfId="425"/>
      <tableStyleElement type="totalRow" dxfId="424"/>
      <tableStyleElement type="firstRowStripe" dxfId="423"/>
      <tableStyleElement type="secondRowStripe" dxfId="422"/>
    </tableStyle>
    <tableStyle name="Mens 50s-style" pivot="0" count="4" xr9:uid="{00000000-0011-0000-FFFF-FFFF05000000}">
      <tableStyleElement type="headerRow" dxfId="421"/>
      <tableStyleElement type="totalRow" dxfId="420"/>
      <tableStyleElement type="firstRowStripe" dxfId="419"/>
      <tableStyleElement type="secondRowStripe" dxfId="418"/>
    </tableStyle>
    <tableStyle name="Ladies 50s-style" pivot="0" count="4" xr9:uid="{00000000-0011-0000-FFFF-FFFF06000000}">
      <tableStyleElement type="headerRow" dxfId="417"/>
      <tableStyleElement type="totalRow" dxfId="416"/>
      <tableStyleElement type="firstRowStripe" dxfId="415"/>
      <tableStyleElement type="secondRowStripe" dxfId="414"/>
    </tableStyle>
    <tableStyle name="Mens 55s-style" pivot="0" count="4" xr9:uid="{00000000-0011-0000-FFFF-FFFF07000000}">
      <tableStyleElement type="headerRow" dxfId="413"/>
      <tableStyleElement type="totalRow" dxfId="412"/>
      <tableStyleElement type="firstRowStripe" dxfId="411"/>
      <tableStyleElement type="secondRowStripe" dxfId="410"/>
    </tableStyle>
    <tableStyle name="Ladies 55s-style" pivot="0" count="4" xr9:uid="{00000000-0011-0000-FFFF-FFFF08000000}">
      <tableStyleElement type="headerRow" dxfId="409"/>
      <tableStyleElement type="totalRow" dxfId="408"/>
      <tableStyleElement type="firstRowStripe" dxfId="407"/>
      <tableStyleElement type="secondRowStripe" dxfId="406"/>
    </tableStyle>
    <tableStyle name="Mens 60s-style" pivot="0" count="4" xr9:uid="{00000000-0011-0000-FFFF-FFFF09000000}">
      <tableStyleElement type="headerRow" dxfId="405"/>
      <tableStyleElement type="totalRow" dxfId="404"/>
      <tableStyleElement type="firstRowStripe" dxfId="403"/>
      <tableStyleElement type="secondRowStripe" dxfId="402"/>
    </tableStyle>
    <tableStyle name="Ladies 60s-style" pivot="0" count="4" xr9:uid="{00000000-0011-0000-FFFF-FFFF0A000000}">
      <tableStyleElement type="headerRow" dxfId="401"/>
      <tableStyleElement type="totalRow" dxfId="400"/>
      <tableStyleElement type="firstRowStripe" dxfId="399"/>
      <tableStyleElement type="secondRowStripe" dxfId="398"/>
    </tableStyle>
    <tableStyle name="Mens 65s-style" pivot="0" count="4" xr9:uid="{00000000-0011-0000-FFFF-FFFF0B000000}">
      <tableStyleElement type="headerRow" dxfId="397"/>
      <tableStyleElement type="totalRow" dxfId="396"/>
      <tableStyleElement type="firstRowStripe" dxfId="395"/>
      <tableStyleElement type="secondRowStripe" dxfId="394"/>
    </tableStyle>
    <tableStyle name="Mens 70s-style" pivot="0" count="4" xr9:uid="{00000000-0011-0000-FFFF-FFFF0C000000}">
      <tableStyleElement type="headerRow" dxfId="393"/>
      <tableStyleElement type="totalRow" dxfId="392"/>
      <tableStyleElement type="firstRowStripe" dxfId="391"/>
      <tableStyleElement type="secondRowStripe" dxfId="390"/>
    </tableStyle>
    <tableStyle name="Mens 75s-style" pivot="0" count="4" xr9:uid="{00000000-0011-0000-FFFF-FFFF0D000000}">
      <tableStyleElement type="headerRow" dxfId="389"/>
      <tableStyleElement type="totalRow" dxfId="388"/>
      <tableStyleElement type="firstRowStripe" dxfId="387"/>
      <tableStyleElement type="secondRowStripe" dxfId="38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85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 dataDxfId="384"/>
    <tableColumn id="4" xr3:uid="{00000000-0010-0000-0000-000004000000}" name="L3 Event 1" dataDxfId="383"/>
    <tableColumn id="23" xr3:uid="{A2A1A145-0EB4-4265-8BBA-1FF293A8214D}" name="L3 Event 2" dataDxfId="382">
      <calculatedColumnFormula>IFERROR(VLOOKUP(Table_1[[#This Row],[L3 Event2]],Table16[#All],2,FALSE),0)</calculatedColumnFormula>
    </tableColumn>
    <tableColumn id="5" xr3:uid="{00000000-0010-0000-0000-000005000000}" name="L3 Event 3" dataDxfId="381"/>
    <tableColumn id="6" xr3:uid="{00000000-0010-0000-0000-000006000000}" name="L2 Event 1" dataDxfId="380"/>
    <tableColumn id="7" xr3:uid="{00000000-0010-0000-0000-000007000000}" name="L2 Event 2" dataDxfId="379"/>
    <tableColumn id="8" xr3:uid="{00000000-0010-0000-0000-000008000000}" name="L2 Event 3" dataDxfId="378"/>
    <tableColumn id="9" xr3:uid="{00000000-0010-0000-0000-000009000000}" name="L2 Event 4" dataDxfId="377"/>
    <tableColumn id="10" xr3:uid="{00000000-0010-0000-0000-00000A000000}" name="L1 Event 1" dataDxfId="376"/>
    <tableColumn id="11" xr3:uid="{00000000-0010-0000-0000-00000B000000}" name="Total Points" dataDxfId="375"/>
    <tableColumn id="12" xr3:uid="{00000000-0010-0000-0000-00000C000000}" name="Total Top 3"/>
    <tableColumn id="13" xr3:uid="{00000000-0010-0000-0000-00000D000000}" name="Total Top2/2*3" dataDxfId="374"/>
    <tableColumn id="14" xr3:uid="{00000000-0010-0000-0000-00000E000000}" name="Qualification Points" dataDxfId="373"/>
    <tableColumn id="15" xr3:uid="{00000000-0010-0000-0000-00000F000000}" name="Total Top 4 (Seeding)" dataDxfId="372">
      <calculatedColumnFormula array="1">IFERROR(SUM(LARGE(E4:L4,{1,2,3,4})),0)</calculatedColumnFormula>
    </tableColumn>
    <tableColumn id="16" xr3:uid="{D50EEF04-FFF0-4266-BAF8-07CD0A1C1105}" name="L3 Event1" dataDxfId="371"/>
    <tableColumn id="24" xr3:uid="{CD3E8108-BB8B-4C8F-BF33-7E4588B63D5F}" name="L3 Event2" dataDxfId="370"/>
    <tableColumn id="17" xr3:uid="{18408A15-4D65-4B18-AE94-AB31E7F16A94}" name="L3 Event3" dataDxfId="369"/>
    <tableColumn id="18" xr3:uid="{5E6B0C6A-A936-4D72-8C2D-A4F46BBA74A1}" name="L2 Event1" dataDxfId="368"/>
    <tableColumn id="19" xr3:uid="{A984554C-FF60-4EBA-90D1-F4395ACEA29D}" name="L2 Event2" dataDxfId="367"/>
    <tableColumn id="20" xr3:uid="{E76C0BFF-AB3D-4330-9CDB-6C1A616909BC}" name="L2 Event3" dataDxfId="366"/>
    <tableColumn id="21" xr3:uid="{A6D38CAE-8D32-42D8-84F0-168B878A0EA3}" name="L2 Event4" dataDxfId="365"/>
    <tableColumn id="22" xr3:uid="{17F1959F-4F26-4315-83AF-4212A7FF71C3}" name="L1 Event1" dataDxfId="364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174" headerRowBorderDxfId="173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172"/>
    <tableColumn id="4" xr3:uid="{00000000-0010-0000-0200-000004000000}" name="L3 Event 1" dataDxfId="171"/>
    <tableColumn id="23" xr3:uid="{8FDAE2E7-3F68-4FF0-A6E5-81D9418F1E89}" name="L3 Event 2" dataDxfId="170">
      <calculatedColumnFormula>IFERROR(VLOOKUP(Table_3[[#This Row],[L3 Event2]],Table16[#All],2,FALSE),0)</calculatedColumnFormula>
    </tableColumn>
    <tableColumn id="5" xr3:uid="{00000000-0010-0000-0200-000005000000}" name="L3 Event 3" dataDxfId="169"/>
    <tableColumn id="6" xr3:uid="{00000000-0010-0000-0200-000006000000}" name="L2 Event 1" dataDxfId="168"/>
    <tableColumn id="7" xr3:uid="{00000000-0010-0000-0200-000007000000}" name="L2 Event 2" dataDxfId="167"/>
    <tableColumn id="8" xr3:uid="{00000000-0010-0000-0200-000008000000}" name="L2 Event 3" dataDxfId="166"/>
    <tableColumn id="9" xr3:uid="{00000000-0010-0000-0200-000009000000}" name="L2 Event 4" dataDxfId="165"/>
    <tableColumn id="10" xr3:uid="{00000000-0010-0000-0200-00000A000000}" name="L1 Event 1" dataDxfId="164"/>
    <tableColumn id="11" xr3:uid="{00000000-0010-0000-0200-00000B000000}" name="Total Points" dataDxfId="163"/>
    <tableColumn id="12" xr3:uid="{00000000-0010-0000-0200-00000C000000}" name="Total Top 3"/>
    <tableColumn id="13" xr3:uid="{00000000-0010-0000-0200-00000D000000}" name="Total Top2/2*3" dataDxfId="162"/>
    <tableColumn id="14" xr3:uid="{00000000-0010-0000-0200-00000E000000}" name="Qualification Points" dataDxfId="161"/>
    <tableColumn id="15" xr3:uid="{00000000-0010-0000-0200-00000F000000}" name="Total Top 4 (Seeding)" dataDxfId="160">
      <calculatedColumnFormula array="1">IFERROR(SUM(LARGE(E4:L4,{1,2,3,4})),0)</calculatedColumnFormula>
    </tableColumn>
    <tableColumn id="16" xr3:uid="{8AF1EB78-3FFA-40A8-A958-1394C0651E26}" name="L3 Event1" dataDxfId="159"/>
    <tableColumn id="24" xr3:uid="{FD6E5536-35DD-48F2-82C7-2904546EF9D9}" name="L3 Event2" dataDxfId="158"/>
    <tableColumn id="17" xr3:uid="{6E207FE2-7C3F-4129-BC4C-099BDEE2C9DF}" name="L3 Event3" dataDxfId="157"/>
    <tableColumn id="18" xr3:uid="{17878CF8-531B-44E6-9A8D-79FE0D580786}" name="L2 Event1" dataDxfId="156"/>
    <tableColumn id="19" xr3:uid="{E1A6A220-A866-4BB9-BBF3-F12BCC2C43CE}" name="L2 Event2" dataDxfId="155"/>
    <tableColumn id="20" xr3:uid="{BDD352A3-BBB5-494C-9A57-93D8F94C26F2}" name="L2 Event3" dataDxfId="154"/>
    <tableColumn id="21" xr3:uid="{1A9188AF-67F8-4134-B62F-EFD5F6D56D9D}" name="L2 Event4" dataDxfId="153"/>
    <tableColumn id="22" xr3:uid="{6501DD35-7380-47EC-B41D-55C187198C7C}" name="L1 Event1" dataDxfId="152"/>
  </tableColumns>
  <tableStyleInfo name="Ladies 35-4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151" headerRowBorderDxfId="150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149"/>
    <tableColumn id="4" xr3:uid="{00000000-0010-0000-0400-000004000000}" name="L3 Event 1" dataDxfId="148"/>
    <tableColumn id="23" xr3:uid="{247AD2C1-1ECC-49EE-9424-4D41B317D61C}" name="L3 Event 2" dataDxfId="147">
      <calculatedColumnFormula>IFERROR(VLOOKUP(Table_5[[#This Row],[L3 Event2]],Table16[#All],2,FALSE),0)</calculatedColumnFormula>
    </tableColumn>
    <tableColumn id="5" xr3:uid="{00000000-0010-0000-0400-000005000000}" name="L3 Event 3" dataDxfId="146"/>
    <tableColumn id="6" xr3:uid="{00000000-0010-0000-0400-000006000000}" name="L2 Event 1" dataDxfId="145"/>
    <tableColumn id="7" xr3:uid="{00000000-0010-0000-0400-000007000000}" name="L2 Event 2" dataDxfId="144"/>
    <tableColumn id="8" xr3:uid="{00000000-0010-0000-0400-000008000000}" name="L2 Event 3" dataDxfId="143"/>
    <tableColumn id="9" xr3:uid="{00000000-0010-0000-0400-000009000000}" name="L2 Event 4" dataDxfId="142"/>
    <tableColumn id="10" xr3:uid="{00000000-0010-0000-0400-00000A000000}" name="L1 Event 1" dataDxfId="141"/>
    <tableColumn id="11" xr3:uid="{00000000-0010-0000-0400-00000B000000}" name="Total Points" dataDxfId="140"/>
    <tableColumn id="12" xr3:uid="{00000000-0010-0000-0400-00000C000000}" name="Total Top 3"/>
    <tableColumn id="13" xr3:uid="{00000000-0010-0000-0400-00000D000000}" name="Total Top2/2*3" dataDxfId="139"/>
    <tableColumn id="14" xr3:uid="{00000000-0010-0000-0400-00000E000000}" name="Qualification Points" dataDxfId="138"/>
    <tableColumn id="15" xr3:uid="{00000000-0010-0000-0400-00000F000000}" name="Total Top 4 (Seeding)" dataDxfId="137">
      <calculatedColumnFormula array="1">IFERROR(SUM(LARGE(E4:L4,{1,2,3,4})),0)</calculatedColumnFormula>
    </tableColumn>
    <tableColumn id="16" xr3:uid="{B8A38199-4CC6-47CF-9E62-B6C4531135D7}" name="L3 Event1" dataDxfId="136"/>
    <tableColumn id="24" xr3:uid="{3C53697D-1918-4924-8314-822F20244300}" name="L3 Event2" dataDxfId="135"/>
    <tableColumn id="17" xr3:uid="{127F26DC-D051-4471-9CC3-8A2C3B42726A}" name="L3 Event3" dataDxfId="134"/>
    <tableColumn id="18" xr3:uid="{F42B7C06-7569-4B52-83A5-449E77657FAD}" name="L2 Event1" dataDxfId="133"/>
    <tableColumn id="19" xr3:uid="{AFAD1254-B5B2-457A-816E-0B01A22CF43B}" name="L2 Event2" dataDxfId="132"/>
    <tableColumn id="20" xr3:uid="{0B51A593-9FD8-4E5E-B967-A7E8E078305D}" name="L2 Event3" dataDxfId="131"/>
    <tableColumn id="21" xr3:uid="{E6AC4B0D-03CD-450D-BCFA-8771E2CDDCE2}" name="L2 Event4" dataDxfId="130"/>
    <tableColumn id="22" xr3:uid="{F8D85674-33C0-45DB-9D44-78DB73B67737}" name="L1 Event1" dataDxfId="129"/>
  </tableColumns>
  <tableStyleInfo name="Ladies 45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59735D4-D2D6-4830-9E91-A534110A5A68}" name="Table_514" displayName="Table_514" ref="B3:Y17" headerRowDxfId="128" headerRowBorderDxfId="127">
  <sortState xmlns:xlrd2="http://schemas.microsoft.com/office/spreadsheetml/2017/richdata2" ref="B4:Y17">
    <sortCondition descending="1" ref="Q4:Q17"/>
  </sortState>
  <tableColumns count="24">
    <tableColumn id="1" xr3:uid="{1B5CD2B2-CE77-4309-8E79-8731B0BEDE44}" name="Player"/>
    <tableColumn id="2" xr3:uid="{4053DC72-C65A-4621-9E8F-2E9C9FFFDB0B}" name="Player Type"/>
    <tableColumn id="3" xr3:uid="{8A77870C-61AE-4D16-A8FE-5D6A719B06EE}" name="Events" dataDxfId="126"/>
    <tableColumn id="4" xr3:uid="{86280D57-F603-440C-97DB-59AFA923D789}" name="L3 Event 1" dataDxfId="125">
      <calculatedColumnFormula>IFERROR(VLOOKUP(Table_514[[#This Row],[L3 Event1]],Table16[#All],2,FALSE),0)</calculatedColumnFormula>
    </tableColumn>
    <tableColumn id="23" xr3:uid="{77D2D2CA-60DB-4742-8A4B-C0762B445281}" name="L3 Event 2" dataDxfId="124">
      <calculatedColumnFormula>IFERROR(VLOOKUP(Table_514[[#This Row],[L3 Event2]],Table16[#All],2,FALSE),0)</calculatedColumnFormula>
    </tableColumn>
    <tableColumn id="5" xr3:uid="{768E5E0E-7274-45DB-9F84-D80E3FC33C4B}" name="L3 Event 3" dataDxfId="123">
      <calculatedColumnFormula>IFERROR(VLOOKUP(Table_514[[#This Row],[L3 Event3]],Table16[#All],2,FALSE),0)</calculatedColumnFormula>
    </tableColumn>
    <tableColumn id="6" xr3:uid="{F3B27C42-4C8E-436C-9F19-001D67870E61}" name="L2 Event 1" dataDxfId="122">
      <calculatedColumnFormula>IFERROR(VLOOKUP(Table_514[[#This Row],[L2 Event1]],Table16[#All],3,FALSE),0)</calculatedColumnFormula>
    </tableColumn>
    <tableColumn id="7" xr3:uid="{2176407D-F583-4B3D-B112-AF8037EBFAC6}" name="L2 Event 2" dataDxfId="121">
      <calculatedColumnFormula>IFERROR(VLOOKUP(Table_514[[#This Row],[L2 Event2]],Table16[#All],3,FALSE),0)</calculatedColumnFormula>
    </tableColumn>
    <tableColumn id="8" xr3:uid="{CDAA88D2-77D6-4FA8-A97E-D95873E0AA83}" name="L2 Event 3" dataDxfId="120">
      <calculatedColumnFormula>IFERROR(VLOOKUP(Table_514[[#This Row],[L2 Event3]],Table16[#All],3,FALSE),0)</calculatedColumnFormula>
    </tableColumn>
    <tableColumn id="9" xr3:uid="{3895D545-93D8-4703-BA08-DF5CE2FA5FC2}" name="L2 Event 4" dataDxfId="119">
      <calculatedColumnFormula>IFERROR(VLOOKUP(Table_514[[#This Row],[L2 Event4]],Table16[#All],3,FALSE),0)</calculatedColumnFormula>
    </tableColumn>
    <tableColumn id="10" xr3:uid="{A95226AF-BD38-4E82-B209-A77CBE7F7428}" name="L1 Event 1" dataDxfId="118">
      <calculatedColumnFormula>IFERROR(VLOOKUP(Table_514[[#This Row],[L1 Event1]],Table16[#All],4,FALSE),0)</calculatedColumnFormula>
    </tableColumn>
    <tableColumn id="11" xr3:uid="{8D85F273-12C7-4D2A-AC1C-753F351AB44C}" name="Total Points" dataDxfId="117">
      <calculatedColumnFormula>SUM(E4:L4)</calculatedColumnFormula>
    </tableColumn>
    <tableColumn id="12" xr3:uid="{1D1FB7F9-B4E2-4535-9734-0A727B4B5671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65456867-3CD5-4807-8BA6-23CB1B61A450}" name="Total Top2/2*3" dataDxfId="116">
      <calculatedColumnFormula array="1">IFERROR(SUM(LARGE(OFFSET(E4,0,0,1,'points tables'!$G$2),{1,2})/2*3),(IFERROR(SUM(LARGE(OFFSET(E4,0,0,1,'points tables'!$G$2),{1})/2*3),0)))</calculatedColumnFormula>
    </tableColumn>
    <tableColumn id="14" xr3:uid="{270197A6-028B-48B6-A987-F14F37FF2D1D}" name="Qualification Points" dataDxfId="115">
      <calculatedColumnFormula>IF(D4=3,N4,O4)</calculatedColumnFormula>
    </tableColumn>
    <tableColumn id="15" xr3:uid="{1AA5CACF-FC58-49E8-AAD6-EC1C56AB4CC0}" name="Total Top 4 (Seeding)" dataDxfId="114">
      <calculatedColumnFormula array="1">IFERROR(SUM(LARGE(E4:L4,{1,2,3,4})),0)</calculatedColumnFormula>
    </tableColumn>
    <tableColumn id="16" xr3:uid="{FCE6A7EC-DE36-4DA8-A926-1B6CD6DE9327}" name="L3 Event1" dataDxfId="113"/>
    <tableColumn id="24" xr3:uid="{9418DA40-9F07-4501-B645-8C1D25B971F1}" name="L3 Event2" dataDxfId="112"/>
    <tableColumn id="17" xr3:uid="{A09C39ED-075D-4FED-B01F-000C310CF6DD}" name="L3 Event3" dataDxfId="111"/>
    <tableColumn id="18" xr3:uid="{36725307-50AC-4C87-A4F2-2AB73557E18E}" name="L2 Event1" dataDxfId="110"/>
    <tableColumn id="19" xr3:uid="{683FDD4A-C9FB-4979-9864-E88C09CAD3D5}" name="L2 Event2" dataDxfId="109"/>
    <tableColumn id="20" xr3:uid="{1AE9A12B-2A74-4D85-9D2D-0A81F5C7D13C}" name="L2 Event3" dataDxfId="108"/>
    <tableColumn id="21" xr3:uid="{11A231A6-75E2-4608-94F8-C13EE8B8A4BB}" name="L2 Event4" dataDxfId="107"/>
    <tableColumn id="22" xr3:uid="{FB597D14-847B-4318-B176-CAE7B28949D4}" name="L1 Event1" dataDxfId="106"/>
  </tableColumns>
  <tableStyleInfo name="Ladies 4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05" headerRowBorderDxfId="104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103"/>
    <tableColumn id="3" xr3:uid="{00000000-0010-0000-0800-000003000000}" name="Events" dataDxfId="102"/>
    <tableColumn id="4" xr3:uid="{00000000-0010-0000-0800-000004000000}" name="L3 Event 1" dataDxfId="101"/>
    <tableColumn id="23" xr3:uid="{74C52A90-13F7-4075-B1C0-9D062FB0E895}" name="L3 Event 2" dataDxfId="100">
      <calculatedColumnFormula>IFERROR(VLOOKUP(Table_9[[#This Row],[L3 Event2]],Table16[#All],2,FALSE),0)</calculatedColumnFormula>
    </tableColumn>
    <tableColumn id="5" xr3:uid="{00000000-0010-0000-0800-000005000000}" name="L3 Event 3" dataDxfId="99"/>
    <tableColumn id="6" xr3:uid="{00000000-0010-0000-0800-000006000000}" name="L2 Event 1" dataDxfId="98"/>
    <tableColumn id="7" xr3:uid="{00000000-0010-0000-0800-000007000000}" name="L2 Event 2" dataDxfId="97"/>
    <tableColumn id="8" xr3:uid="{00000000-0010-0000-0800-000008000000}" name="L2 Event 3" dataDxfId="96"/>
    <tableColumn id="9" xr3:uid="{00000000-0010-0000-0800-000009000000}" name="L2 Event 4" dataDxfId="95"/>
    <tableColumn id="10" xr3:uid="{00000000-0010-0000-0800-00000A000000}" name="L1 Event 1" dataDxfId="94"/>
    <tableColumn id="11" xr3:uid="{00000000-0010-0000-0800-00000B000000}" name="Total Points" dataDxfId="93"/>
    <tableColumn id="12" xr3:uid="{00000000-0010-0000-0800-00000C000000}" name="Total Top 3"/>
    <tableColumn id="13" xr3:uid="{00000000-0010-0000-0800-00000D000000}" name="Total Top2/2*3" dataDxfId="92"/>
    <tableColumn id="14" xr3:uid="{00000000-0010-0000-0800-00000E000000}" name="Qualification Points" dataDxfId="91"/>
    <tableColumn id="15" xr3:uid="{00000000-0010-0000-0800-00000F000000}" name="Total Top 4 (Seeding)" dataDxfId="90">
      <calculatedColumnFormula array="1">IFERROR(SUM(LARGE(E4:L4,{1,2,3,4})),0)</calculatedColumnFormula>
    </tableColumn>
    <tableColumn id="16" xr3:uid="{68D1E247-0DF8-45CA-9E46-4AD8A56106AF}" name="L3 Event1" dataDxfId="89"/>
    <tableColumn id="24" xr3:uid="{B2CA9430-8926-412B-AFEC-A29FAAF10AD3}" name="L3 Event2" dataDxfId="88"/>
    <tableColumn id="17" xr3:uid="{8FB4F75F-ECF4-41BA-A83F-458E208E6CD8}" name="L3 Event3" dataDxfId="87"/>
    <tableColumn id="18" xr3:uid="{F1419C53-A815-499F-B43F-448C4BF08F19}" name="L2 Event1" dataDxfId="86"/>
    <tableColumn id="19" xr3:uid="{CB7C8978-57A3-4C24-ACB5-46201417ED10}" name="L2 Event2" dataDxfId="85"/>
    <tableColumn id="20" xr3:uid="{9C58F8EC-DAC3-45C6-8DA2-09A9417ADD04}" name="L2 Event3" dataDxfId="84"/>
    <tableColumn id="21" xr3:uid="{63D1D832-6E9B-4711-8C0B-58486BF13A3A}" name="L2 Event4" dataDxfId="83"/>
    <tableColumn id="22" xr3:uid="{1D7AC93A-5AC1-4434-8F93-8FC3D773D508}" name="L1 Event1" dataDxfId="82"/>
  </tableColumns>
  <tableStyleInfo name="Ladies 55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81" headerRowBorderDxfId="80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79"/>
    <tableColumn id="3" xr3:uid="{00000000-0010-0000-0A00-000003000000}" name="Events" dataDxfId="78"/>
    <tableColumn id="4" xr3:uid="{00000000-0010-0000-0A00-000004000000}" name="L3 Event 1" dataDxfId="77"/>
    <tableColumn id="23" xr3:uid="{555A8CE1-376F-496F-B96A-870A2062D950}" name="L3 Event 2" dataDxfId="76">
      <calculatedColumnFormula>IFERROR(VLOOKUP(Table_11[[#This Row],[L3 Event2]],Table16[#All],2,FALSE),0)</calculatedColumnFormula>
    </tableColumn>
    <tableColumn id="5" xr3:uid="{00000000-0010-0000-0A00-000005000000}" name="L3 Event 3" dataDxfId="75"/>
    <tableColumn id="6" xr3:uid="{00000000-0010-0000-0A00-000006000000}" name="L2 Event 1" dataDxfId="74"/>
    <tableColumn id="7" xr3:uid="{00000000-0010-0000-0A00-000007000000}" name="L2 Event 2" dataDxfId="73"/>
    <tableColumn id="8" xr3:uid="{00000000-0010-0000-0A00-000008000000}" name="L2 Event 3" dataDxfId="72"/>
    <tableColumn id="9" xr3:uid="{00000000-0010-0000-0A00-000009000000}" name="L2 Event 4" dataDxfId="71"/>
    <tableColumn id="10" xr3:uid="{00000000-0010-0000-0A00-00000A000000}" name="L1 Event 1" dataDxfId="70"/>
    <tableColumn id="11" xr3:uid="{00000000-0010-0000-0A00-00000B000000}" name="Total Points" dataDxfId="69"/>
    <tableColumn id="12" xr3:uid="{00000000-0010-0000-0A00-00000C000000}" name="Total Top 3"/>
    <tableColumn id="13" xr3:uid="{00000000-0010-0000-0A00-00000D000000}" name="Total Top2/2*3" dataDxfId="68"/>
    <tableColumn id="14" xr3:uid="{00000000-0010-0000-0A00-00000E000000}" name="Qualification Points" dataDxfId="67"/>
    <tableColumn id="15" xr3:uid="{00000000-0010-0000-0A00-00000F000000}" name="Total Top 4 (Seeding)" dataDxfId="66">
      <calculatedColumnFormula array="1">IFERROR(SUM(LARGE(E4:L4,{1,2,3,4})),0)</calculatedColumnFormula>
    </tableColumn>
    <tableColumn id="16" xr3:uid="{E3827350-5919-4FFF-B24C-310DC15A91DB}" name="L3 Event1" dataDxfId="65"/>
    <tableColumn id="24" xr3:uid="{DE9CE096-E91A-496B-AE95-2EE829380EC3}" name="L3 Event2" dataDxfId="64"/>
    <tableColumn id="17" xr3:uid="{9D7FE369-F2DD-4705-BA7C-77957E012A12}" name="L3 Event3" dataDxfId="63"/>
    <tableColumn id="18" xr3:uid="{96FE2C22-2192-4026-BDF9-ED02BEF96B46}" name="L2 Event1" dataDxfId="62"/>
    <tableColumn id="19" xr3:uid="{CB531119-74B0-456D-A8F9-046DAE174C27}" name="L2 Event2" dataDxfId="61"/>
    <tableColumn id="20" xr3:uid="{6DC7171D-04ED-4C41-A0BB-7F42D429F5CC}" name="L2 Event3" dataDxfId="60"/>
    <tableColumn id="21" xr3:uid="{C4F876E6-A6DB-4003-852F-92CDC52D6967}" name="L2 Event4" dataDxfId="59"/>
    <tableColumn id="22" xr3:uid="{3C5EC30C-8C57-42E2-BBA7-10CA17342656}" name="L1 Event1" dataDxfId="58"/>
  </tableColumns>
  <tableStyleInfo name="Ladies 6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57" headerRowBorderDxfId="56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55"/>
    <tableColumn id="4" xr3:uid="{45BB9560-FD52-47F5-9C16-446AB34B392E}" name="L3 Event 1" dataDxfId="54">
      <calculatedColumnFormula>IFERROR(VLOOKUP(Table_1116[[#This Row],[L3 Event1]],Table16[#All],2,FALSE),0)</calculatedColumnFormula>
    </tableColumn>
    <tableColumn id="23" xr3:uid="{A1118792-2068-49BE-99DE-84E862815DA5}" name="L3 Event 2" dataDxfId="53">
      <calculatedColumnFormula>IFERROR(VLOOKUP(Table_1116[[#This Row],[L3 Event2]],Table16[#All],2,FALSE),0)</calculatedColumnFormula>
    </tableColumn>
    <tableColumn id="5" xr3:uid="{2FD95AE8-6E40-4C31-9B2B-EFBDFC3796D5}" name="L3 Event 3" dataDxfId="52">
      <calculatedColumnFormula>IFERROR(VLOOKUP(Table_1116[[#This Row],[L3 Event3]],Table16[#All],2,FALSE),0)</calculatedColumnFormula>
    </tableColumn>
    <tableColumn id="6" xr3:uid="{D47CF051-9485-4D89-8E74-83549FF89B52}" name="L2 Event 1" dataDxfId="51">
      <calculatedColumnFormula>IFERROR(VLOOKUP(Table_1116[[#This Row],[L2 Event1]],Table16[#All],3,FALSE),0)</calculatedColumnFormula>
    </tableColumn>
    <tableColumn id="7" xr3:uid="{B7740ABE-C950-4775-9C50-4238DDD0290F}" name="L2 Event 2" dataDxfId="50">
      <calculatedColumnFormula>IFERROR(VLOOKUP(Table_1116[[#This Row],[L2 Event2]],Table16[#All],3,FALSE),0)</calculatedColumnFormula>
    </tableColumn>
    <tableColumn id="8" xr3:uid="{F8963D6B-DE52-45DD-B865-057BBBBE9655}" name="L2 Event 3" dataDxfId="49"/>
    <tableColumn id="9" xr3:uid="{FA02764B-32F1-4028-B2A8-318E769C5EAE}" name="L2 Event 4" dataDxfId="48"/>
    <tableColumn id="10" xr3:uid="{EA36BB2D-89F3-4082-80C5-23DD95AF16FF}" name="L1 Event 1" dataDxfId="47"/>
    <tableColumn id="11" xr3:uid="{89011C8F-4233-4A25-B56B-E52DEF3792E7}" name="Total Points" dataDxfId="46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45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44">
      <calculatedColumnFormula>IF(D4=3,N4,O4)</calculatedColumnFormula>
    </tableColumn>
    <tableColumn id="15" xr3:uid="{7C5B134B-595C-4D15-92C5-D78DFED702A3}" name="Total Top 4 (Seeding)" dataDxfId="43">
      <calculatedColumnFormula array="1">IFERROR(SUM(LARGE(E4:L4,{1,2,3,4})),0)</calculatedColumnFormula>
    </tableColumn>
    <tableColumn id="16" xr3:uid="{1ECD5ED2-2CFC-4FCB-908C-FD091A5EA403}" name="L3 Event1" dataDxfId="42"/>
    <tableColumn id="24" xr3:uid="{B8509DDC-FA3F-4E50-9685-B3624E7FB0B5}" name="L3 Event2" dataDxfId="41"/>
    <tableColumn id="17" xr3:uid="{A2A4642B-C8C4-48D4-A3CE-7628AF427B50}" name="L3 Event3" dataDxfId="40"/>
    <tableColumn id="18" xr3:uid="{81BDB5DC-006F-4678-B781-B8780A87342E}" name="L2 Event1" dataDxfId="39"/>
    <tableColumn id="19" xr3:uid="{4C45F1B4-19E0-47D3-9C46-C2B5541A5322}" name="L2 Event2" dataDxfId="38"/>
    <tableColumn id="20" xr3:uid="{30BAFB89-BDCC-4941-A93D-1F517599A180}" name="L2 Event3" dataDxfId="37"/>
    <tableColumn id="21" xr3:uid="{D064708B-C9B5-47AC-930A-A5B5EC12652B}" name="L2 Event4" dataDxfId="36"/>
    <tableColumn id="22" xr3:uid="{A630085D-FE31-426F-A15A-5421148FB08B}" name="L1 Event1" dataDxfId="35"/>
  </tableColumns>
  <tableStyleInfo name="Ladies 60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34" headerRowBorderDxfId="33" tableBorderDxfId="32" totalsRowBorderDxfId="31">
  <autoFilter ref="A2:E26" xr:uid="{2E67095B-9250-4A32-8A7F-08398123B2DD}"/>
  <tableColumns count="5">
    <tableColumn id="1" xr3:uid="{D2767761-4D43-4A65-AD76-225369FA2787}" name="Placing" dataDxfId="30"/>
    <tableColumn id="2" xr3:uid="{FDDC6430-E51E-46BE-99DE-936D6F319BAF}" name="Points" dataDxfId="29"/>
    <tableColumn id="3" xr3:uid="{75ED44D9-ECB9-4E9B-96B8-2E6B3A8DF985}" name="Points2" dataDxfId="28"/>
    <tableColumn id="4" xr3:uid="{5E697E07-8D61-437D-B517-068A32AF2F9F}" name="Points3" dataDxfId="27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63" headerRowBorderDxfId="362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 dataDxfId="361"/>
    <tableColumn id="4" xr3:uid="{00000000-0010-0000-0100-000004000000}" name="L3 Event 1" dataDxfId="360"/>
    <tableColumn id="23" xr3:uid="{0C8FD7A8-5B62-48F0-A3CE-F7AC8556505A}" name="L3 Event 2" dataDxfId="359">
      <calculatedColumnFormula>IFERROR(VLOOKUP(Table_2[[#This Row],[L3 Event2]],Table16[#All],2,FALSE),0)</calculatedColumnFormula>
    </tableColumn>
    <tableColumn id="5" xr3:uid="{00000000-0010-0000-0100-000005000000}" name="L3 Event 3" dataDxfId="358"/>
    <tableColumn id="6" xr3:uid="{00000000-0010-0000-0100-000006000000}" name="L2 Event 1" dataDxfId="357"/>
    <tableColumn id="7" xr3:uid="{00000000-0010-0000-0100-000007000000}" name="L2 Event 2" dataDxfId="356"/>
    <tableColumn id="8" xr3:uid="{00000000-0010-0000-0100-000008000000}" name="L2 Event 3" dataDxfId="355"/>
    <tableColumn id="9" xr3:uid="{00000000-0010-0000-0100-000009000000}" name="L2 Event 4" dataDxfId="354"/>
    <tableColumn id="10" xr3:uid="{00000000-0010-0000-0100-00000A000000}" name="L1 Event 1" dataDxfId="353"/>
    <tableColumn id="11" xr3:uid="{00000000-0010-0000-0100-00000B000000}" name="Total Points" dataDxfId="352"/>
    <tableColumn id="12" xr3:uid="{00000000-0010-0000-0100-00000C000000}" name="Total Top 3"/>
    <tableColumn id="13" xr3:uid="{00000000-0010-0000-0100-00000D000000}" name="Total Top2/2*3" dataDxfId="351"/>
    <tableColumn id="14" xr3:uid="{00000000-0010-0000-0100-00000E000000}" name="Qualification Points" dataDxfId="350"/>
    <tableColumn id="15" xr3:uid="{00000000-0010-0000-0100-00000F000000}" name="Total Top 4 (Seeding)" dataDxfId="349">
      <calculatedColumnFormula array="1">IFERROR(SUM(LARGE(E4:L4,{1,2,3,4})),0)</calculatedColumnFormula>
    </tableColumn>
    <tableColumn id="16" xr3:uid="{8F5C46BC-24C9-4354-88B2-BABFAFDE0A6D}" name="L3 Event1" dataDxfId="348"/>
    <tableColumn id="24" xr3:uid="{573E1F86-0E3A-4548-A493-618574EF2652}" name="L3 Event2" dataDxfId="347"/>
    <tableColumn id="17" xr3:uid="{03D4A725-B3ED-4F8F-8583-59FCC03B5576}" name="L3 Event3" dataDxfId="346"/>
    <tableColumn id="18" xr3:uid="{225CBE6B-0F8F-4BBC-B612-3A0E7A4D74FC}" name="L2 Event1" dataDxfId="345"/>
    <tableColumn id="19" xr3:uid="{EE043302-65AD-4ED1-97BC-44CD8C661D2D}" name="L2 Event2" dataDxfId="344"/>
    <tableColumn id="20" xr3:uid="{514A354E-F09F-48F3-96D6-39261C694C2C}" name="L2 Event3" dataDxfId="343"/>
    <tableColumn id="21" xr3:uid="{1F64ED7E-FFB9-4A60-B0F7-8EFC4B923C54}" name="L2 Event4" dataDxfId="342"/>
    <tableColumn id="22" xr3:uid="{C2D12CC7-1E16-4F44-BDE6-8A18B2CB3D36}" name="L1 Event1" dataDxfId="341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1267A3E-125B-469E-B3E6-A0341049B01E}" name="Table_48" displayName="Table_48" ref="B3:Y60" headerRowDxfId="340" headerRowBorderDxfId="339">
  <sortState xmlns:xlrd2="http://schemas.microsoft.com/office/spreadsheetml/2017/richdata2" ref="B4:Y60">
    <sortCondition descending="1" ref="Q4:Q60"/>
  </sortState>
  <tableColumns count="24">
    <tableColumn id="1" xr3:uid="{FBAE1833-F5B2-462F-BB0D-930C9354FDF7}" name="Player"/>
    <tableColumn id="2" xr3:uid="{6473C801-3C3B-4C75-BAE3-25B326613EC2}" name="Player Type"/>
    <tableColumn id="3" xr3:uid="{391667E1-B88E-456B-B718-DAD8A34B37E8}" name="Events" dataDxfId="338"/>
    <tableColumn id="4" xr3:uid="{29447AE6-B9BA-4F28-A460-48D3E4B41753}" name="L3 Event 1" dataDxfId="337"/>
    <tableColumn id="23" xr3:uid="{0BE45923-E7A0-4A6F-B04A-6137DBC99917}" name="L3 Event 2" dataDxfId="336">
      <calculatedColumnFormula>IFERROR(VLOOKUP(Table_48[[#This Row],[L3 Event2]],Table16[#All],2,FALSE),0)</calculatedColumnFormula>
    </tableColumn>
    <tableColumn id="5" xr3:uid="{2F0B1F3C-0FBE-4018-89AA-04ACDA5D91FF}" name="L3 Event 3" dataDxfId="335"/>
    <tableColumn id="6" xr3:uid="{70F77BBF-9623-43DC-83D2-BE3667EDF3B5}" name="L2 Event 1" dataDxfId="334"/>
    <tableColumn id="7" xr3:uid="{D8A7D064-DFFE-4B2C-855D-FBF1F4181034}" name="L2 Event 2" dataDxfId="333"/>
    <tableColumn id="8" xr3:uid="{C2318BDD-4518-45D3-A704-858F226BBEBA}" name="L2 Event 3" dataDxfId="332"/>
    <tableColumn id="9" xr3:uid="{B4AFFAF9-D8CA-45F1-8622-61033FDE074E}" name="L2 Event 4" dataDxfId="331"/>
    <tableColumn id="10" xr3:uid="{8854F549-6583-41B8-B614-4FB8CE31D25C}" name="L1 Event 1" dataDxfId="330"/>
    <tableColumn id="11" xr3:uid="{F4A2577B-4AB8-42B7-9381-DBBB4B8BBC3A}" name="Total Points" dataDxfId="329"/>
    <tableColumn id="12" xr3:uid="{4D055945-BBFD-4941-AAFC-44095574742A}" name="Total Top 3"/>
    <tableColumn id="13" xr3:uid="{0C0A8E0C-2775-45E0-B727-543F4DF576C5}" name="Total Top2/2*3" dataDxfId="328"/>
    <tableColumn id="14" xr3:uid="{B4D2413D-9228-43B6-A861-C8B644E92609}" name="Qualification Points" dataDxfId="327"/>
    <tableColumn id="15" xr3:uid="{600E2612-CCEA-4268-85C7-77A2031150B6}" name="Total Top 4 (Seeding)" dataDxfId="326">
      <calculatedColumnFormula array="1">IFERROR(SUM(LARGE(E4:L4,{1,2,3,4})),0)</calculatedColumnFormula>
    </tableColumn>
    <tableColumn id="16" xr3:uid="{138477B1-DAEF-4E39-9C13-B4BA2C91FCBC}" name="L3 Event1" dataDxfId="325"/>
    <tableColumn id="24" xr3:uid="{8B06C517-87E1-4C96-8AA4-3A5DBAA799D0}" name="L3 Event2" dataDxfId="324"/>
    <tableColumn id="17" xr3:uid="{EF6236E5-EACB-4C2A-BC9A-962F3230A9B5}" name="L3 Event3" dataDxfId="323"/>
    <tableColumn id="18" xr3:uid="{F5D83DDD-9597-445A-B8EA-95F1C79A61E4}" name="L2 Event1" dataDxfId="322"/>
    <tableColumn id="19" xr3:uid="{76F21756-7FFF-4AFF-81EB-929EA17E0515}" name="L2 Event2" dataDxfId="321"/>
    <tableColumn id="20" xr3:uid="{DF540217-4801-4B2A-B058-99B002679FA5}" name="L2 Event3" dataDxfId="320"/>
    <tableColumn id="21" xr3:uid="{AE7B6ABB-ADF3-476C-AFD3-3A2C2578A929}" name="L2 Event4" dataDxfId="319"/>
    <tableColumn id="22" xr3:uid="{78E8A8E3-F44A-4883-BF52-C2444DDFF2E8}" name="L1 Event1" dataDxfId="318"/>
  </tableColumns>
  <tableStyleInfo name="Mens 45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4" headerRowDxfId="317" headerRowBorderDxfId="316">
  <sortState xmlns:xlrd2="http://schemas.microsoft.com/office/spreadsheetml/2017/richdata2" ref="B4:Y44">
    <sortCondition descending="1" ref="Q4:Q44"/>
  </sortState>
  <tableColumns count="24">
    <tableColumn id="1" xr3:uid="{00000000-0010-0000-0500-000001000000}" name="Player"/>
    <tableColumn id="2" xr3:uid="{00000000-0010-0000-0500-000002000000}" name="Player Type" dataDxfId="315"/>
    <tableColumn id="3" xr3:uid="{00000000-0010-0000-0500-000003000000}" name="Events" dataDxfId="314"/>
    <tableColumn id="4" xr3:uid="{00000000-0010-0000-0500-000004000000}" name="L3 Event 1" dataDxfId="313"/>
    <tableColumn id="23" xr3:uid="{E57AFB58-F222-469F-85DB-3800BE4B76B9}" name="L3 Event 2" dataDxfId="312">
      <calculatedColumnFormula>IFERROR(VLOOKUP(Table_6[[#This Row],[L3 Event2]],Table16[#All],2,FALSE),0)</calculatedColumnFormula>
    </tableColumn>
    <tableColumn id="5" xr3:uid="{00000000-0010-0000-0500-000005000000}" name="L3 Event 3" dataDxfId="311"/>
    <tableColumn id="6" xr3:uid="{00000000-0010-0000-0500-000006000000}" name="L2 Event 1" dataDxfId="310"/>
    <tableColumn id="7" xr3:uid="{00000000-0010-0000-0500-000007000000}" name="L2 Event 2" dataDxfId="309"/>
    <tableColumn id="8" xr3:uid="{00000000-0010-0000-0500-000008000000}" name="L2 Event 3" dataDxfId="308"/>
    <tableColumn id="9" xr3:uid="{00000000-0010-0000-0500-000009000000}" name="L2 Event 4" dataDxfId="307"/>
    <tableColumn id="10" xr3:uid="{00000000-0010-0000-0500-00000A000000}" name="L1 Event 1" dataDxfId="306"/>
    <tableColumn id="11" xr3:uid="{00000000-0010-0000-0500-00000B000000}" name="Total Points" dataDxfId="305"/>
    <tableColumn id="12" xr3:uid="{00000000-0010-0000-0500-00000C000000}" name="Total Top 3"/>
    <tableColumn id="13" xr3:uid="{00000000-0010-0000-0500-00000D000000}" name="Total Top2/2*3" dataDxfId="304"/>
    <tableColumn id="14" xr3:uid="{00000000-0010-0000-0500-00000E000000}" name="Qualification Points" dataDxfId="303"/>
    <tableColumn id="15" xr3:uid="{00000000-0010-0000-0500-00000F000000}" name="Total Top 4 (Seeding)" dataDxfId="302">
      <calculatedColumnFormula array="1">IFERROR(SUM(LARGE(E4:L4,{1,2,3,4})),0)</calculatedColumnFormula>
    </tableColumn>
    <tableColumn id="16" xr3:uid="{27F1181B-FEB1-4761-8C06-0735CADB0AC3}" name="L3 Event1" dataDxfId="301"/>
    <tableColumn id="24" xr3:uid="{4EC63058-3C98-4E50-BF24-509990D6CD35}" name="L3 Event2" dataDxfId="300"/>
    <tableColumn id="17" xr3:uid="{53F53772-35D3-44E2-B870-E04F77CC7E32}" name="L3 Event3" dataDxfId="299"/>
    <tableColumn id="18" xr3:uid="{07684777-08D9-4967-B5F8-CC278AF63DAD}" name="L2 Event1" dataDxfId="298"/>
    <tableColumn id="19" xr3:uid="{EF8FA5FB-7F53-4EDE-8B9C-73E4B8809835}" name="L2 Event2" dataDxfId="297"/>
    <tableColumn id="20" xr3:uid="{3C003849-FC39-44BE-A822-0525DF02F3C5}" name="L2 Event3" dataDxfId="296"/>
    <tableColumn id="21" xr3:uid="{7C5CEEAC-1E13-477F-92F6-7D91D830470D}" name="L2 Event4" dataDxfId="295"/>
    <tableColumn id="22" xr3:uid="{BA81A067-A74A-4FD6-8E4D-F322F80B5B11}" name="L1 Event1" dataDxfId="294"/>
  </tableColumns>
  <tableStyleInfo name="Mens 50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293" headerRowBorderDxfId="292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291"/>
    <tableColumn id="4" xr3:uid="{00000000-0010-0000-0700-000004000000}" name="L3 Event 1" dataDxfId="290"/>
    <tableColumn id="23" xr3:uid="{D2D563C1-F1CA-4200-B0A2-D35DE7BE7374}" name="L3 Event 2" dataDxfId="289">
      <calculatedColumnFormula>IFERROR(VLOOKUP(Table_8[[#This Row],[L3 Event2]],Table16[#All],2,FALSE),0)</calculatedColumnFormula>
    </tableColumn>
    <tableColumn id="5" xr3:uid="{00000000-0010-0000-0700-000005000000}" name="L3 Event 3" dataDxfId="288"/>
    <tableColumn id="6" xr3:uid="{00000000-0010-0000-0700-000006000000}" name="L2 Event 1" dataDxfId="287"/>
    <tableColumn id="7" xr3:uid="{00000000-0010-0000-0700-000007000000}" name="L2 Event 2" dataDxfId="286"/>
    <tableColumn id="8" xr3:uid="{00000000-0010-0000-0700-000008000000}" name="L2 Event 3" dataDxfId="285"/>
    <tableColumn id="9" xr3:uid="{00000000-0010-0000-0700-000009000000}" name="L2 Event 4" dataDxfId="284"/>
    <tableColumn id="10" xr3:uid="{00000000-0010-0000-0700-00000A000000}" name="L1 Event 1" dataDxfId="283"/>
    <tableColumn id="11" xr3:uid="{00000000-0010-0000-0700-00000B000000}" name="Total Points" dataDxfId="282"/>
    <tableColumn id="12" xr3:uid="{00000000-0010-0000-0700-00000C000000}" name="Total Top 3"/>
    <tableColumn id="13" xr3:uid="{00000000-0010-0000-0700-00000D000000}" name="Total Top2/2*3" dataDxfId="281"/>
    <tableColumn id="14" xr3:uid="{00000000-0010-0000-0700-00000E000000}" name="Qualification Points" dataDxfId="280"/>
    <tableColumn id="15" xr3:uid="{00000000-0010-0000-0700-00000F000000}" name="Total Top 4 (Seeding)" dataDxfId="279">
      <calculatedColumnFormula array="1">IFERROR(SUM(LARGE(E4:L4,{1,2,3,4})),0)</calculatedColumnFormula>
    </tableColumn>
    <tableColumn id="16" xr3:uid="{4AB34943-B96C-40C6-8FD0-8454C1CD58D2}" name="L3 Event1" dataDxfId="278"/>
    <tableColumn id="24" xr3:uid="{2A9E9CDD-7BA1-4913-87D4-D1F349CE52E4}" name="L3 Event2" dataDxfId="277"/>
    <tableColumn id="17" xr3:uid="{FA90507C-41F0-49C7-A153-71C0D32BB9FF}" name="L3 Event3" dataDxfId="276"/>
    <tableColumn id="18" xr3:uid="{AF44DBA4-6A04-4D8B-B4D5-647A7D6D7277}" name="L2 Event1" dataDxfId="275"/>
    <tableColumn id="19" xr3:uid="{4E93D02B-8F61-486F-8D59-DAC4655ECB3F}" name="L2 Event2" dataDxfId="274"/>
    <tableColumn id="20" xr3:uid="{6A9D65A4-9DFF-4C63-9DF6-F66418AF0FB8}" name="L2 Event3" dataDxfId="273"/>
    <tableColumn id="21" xr3:uid="{403967F2-DB8D-481E-84C3-07F579AC97EE}" name="L2 Event4" dataDxfId="272"/>
    <tableColumn id="22" xr3:uid="{C778D675-92F8-4CDF-8D9E-58F212DD16F3}" name="L1 Event1" dataDxfId="271"/>
  </tableColumns>
  <tableStyleInfo name="Mens 5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4" headerRowDxfId="270" headerRowBorderDxfId="269">
  <sortState xmlns:xlrd2="http://schemas.microsoft.com/office/spreadsheetml/2017/richdata2" ref="B4:Y44">
    <sortCondition descending="1" ref="Q4:Q44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268"/>
    <tableColumn id="4" xr3:uid="{00000000-0010-0000-0900-000004000000}" name="L3 Event 1" dataDxfId="267"/>
    <tableColumn id="23" xr3:uid="{77D9F87E-1735-4D18-A30C-86D2FA4D3CA4}" name="L3 Event 2" dataDxfId="266">
      <calculatedColumnFormula>IFERROR(VLOOKUP(Table_10[[#This Row],[L3 Event2]],Table16[#All],2,FALSE),0)</calculatedColumnFormula>
    </tableColumn>
    <tableColumn id="5" xr3:uid="{00000000-0010-0000-0900-000005000000}" name="L3 Event 3" dataDxfId="265"/>
    <tableColumn id="6" xr3:uid="{00000000-0010-0000-0900-000006000000}" name="L2 Event 1" dataDxfId="264"/>
    <tableColumn id="7" xr3:uid="{00000000-0010-0000-0900-000007000000}" name="L2 Event 2" dataDxfId="263"/>
    <tableColumn id="8" xr3:uid="{00000000-0010-0000-0900-000008000000}" name="L2 Event 3" dataDxfId="262"/>
    <tableColumn id="9" xr3:uid="{00000000-0010-0000-0900-000009000000}" name="L2 Event 4" dataDxfId="261"/>
    <tableColumn id="10" xr3:uid="{00000000-0010-0000-0900-00000A000000}" name="L1 Event 1" dataDxfId="260"/>
    <tableColumn id="11" xr3:uid="{00000000-0010-0000-0900-00000B000000}" name="Total Points" dataDxfId="259"/>
    <tableColumn id="12" xr3:uid="{00000000-0010-0000-0900-00000C000000}" name="Total Top 3"/>
    <tableColumn id="13" xr3:uid="{00000000-0010-0000-0900-00000D000000}" name="Total Top2/2*3" dataDxfId="258"/>
    <tableColumn id="14" xr3:uid="{00000000-0010-0000-0900-00000E000000}" name="Qualification Points" dataDxfId="257"/>
    <tableColumn id="15" xr3:uid="{00000000-0010-0000-0900-00000F000000}" name="Total Top 4 (Seeding)" dataDxfId="256">
      <calculatedColumnFormula array="1">IFERROR(SUM(LARGE(E4:L4,{1,2,3,4})),0)</calculatedColumnFormula>
    </tableColumn>
    <tableColumn id="16" xr3:uid="{0CEE5AFC-CEF9-49AA-928D-77A0E5810BBA}" name="L3 Event1" dataDxfId="255"/>
    <tableColumn id="24" xr3:uid="{F14660BF-50DF-40D0-BE20-FD467669D19C}" name="L3 Event2" dataDxfId="254"/>
    <tableColumn id="17" xr3:uid="{FD71892B-0E13-41A3-97DB-7BC660F22577}" name="L3 Event3" dataDxfId="253"/>
    <tableColumn id="18" xr3:uid="{5146EA11-0237-48A7-A3F5-E098AF56DF9B}" name="L2 Event1" dataDxfId="252"/>
    <tableColumn id="19" xr3:uid="{0E0B5AF9-8B82-462B-A12B-F11807289586}" name="L2 Event2" dataDxfId="251"/>
    <tableColumn id="20" xr3:uid="{94C7A9A0-907F-4680-90EE-746552CA21C4}" name="L2 Event3" dataDxfId="250"/>
    <tableColumn id="21" xr3:uid="{628BC86A-D850-48B2-A536-26AF978B91FB}" name="L2 Event4" dataDxfId="249"/>
    <tableColumn id="22" xr3:uid="{1E6377B7-3E9A-4A3D-917A-4247461A66FD}" name="L1 Event1" dataDxfId="248"/>
  </tableColumns>
  <tableStyleInfo name="Mens 6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247" headerRowBorderDxfId="246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245"/>
    <tableColumn id="3" xr3:uid="{00000000-0010-0000-0B00-000003000000}" name="Events" dataDxfId="244"/>
    <tableColumn id="4" xr3:uid="{00000000-0010-0000-0B00-000004000000}" name="L3 Event 1" dataDxfId="243"/>
    <tableColumn id="23" xr3:uid="{0DC0DB49-2C57-4B9D-9D20-85CCF7080389}" name="L3 Event 2" dataDxfId="242">
      <calculatedColumnFormula>IFERROR(VLOOKUP(Table_12[[#This Row],[L3 Event2]],Table16[#All],2,FALSE),0)</calculatedColumnFormula>
    </tableColumn>
    <tableColumn id="5" xr3:uid="{00000000-0010-0000-0B00-000005000000}" name="L3 Event 3" dataDxfId="241"/>
    <tableColumn id="6" xr3:uid="{00000000-0010-0000-0B00-000006000000}" name="L2 Event 1" dataDxfId="240"/>
    <tableColumn id="7" xr3:uid="{00000000-0010-0000-0B00-000007000000}" name="L2 Event 2" dataDxfId="239"/>
    <tableColumn id="8" xr3:uid="{00000000-0010-0000-0B00-000008000000}" name="L2 Event 3" dataDxfId="238"/>
    <tableColumn id="9" xr3:uid="{00000000-0010-0000-0B00-000009000000}" name="L2 Event 4" dataDxfId="237"/>
    <tableColumn id="10" xr3:uid="{00000000-0010-0000-0B00-00000A000000}" name="L1 Event 1" dataDxfId="236"/>
    <tableColumn id="11" xr3:uid="{00000000-0010-0000-0B00-00000B000000}" name="Total Points" dataDxfId="235"/>
    <tableColumn id="12" xr3:uid="{00000000-0010-0000-0B00-00000C000000}" name="Total Top 3"/>
    <tableColumn id="13" xr3:uid="{00000000-0010-0000-0B00-00000D000000}" name="Total Top2/2*3" dataDxfId="234"/>
    <tableColumn id="14" xr3:uid="{00000000-0010-0000-0B00-00000E000000}" name="Qualification Points" dataDxfId="233"/>
    <tableColumn id="15" xr3:uid="{00000000-0010-0000-0B00-00000F000000}" name="Total Top 4 (Seeding)" dataDxfId="232">
      <calculatedColumnFormula array="1">IFERROR(SUM(LARGE(E4:L4,{1,2,3,4})),0)</calculatedColumnFormula>
    </tableColumn>
    <tableColumn id="16" xr3:uid="{19121028-2EC6-4A74-A507-3DB0003D5159}" name="L3 Event1" dataDxfId="231"/>
    <tableColumn id="24" xr3:uid="{0C70F9AD-EDF0-4753-862C-541862340765}" name="L3 Event2" dataDxfId="230"/>
    <tableColumn id="17" xr3:uid="{93FAB466-01EC-4761-9974-754DF3307C36}" name="L3 Event3" dataDxfId="229"/>
    <tableColumn id="18" xr3:uid="{67F44EB7-7EB0-4552-A854-9D55F5F5600B}" name="L2 Event1" dataDxfId="228"/>
    <tableColumn id="19" xr3:uid="{F098153C-7377-4521-BE47-580A4A267C04}" name="L2 Event2" dataDxfId="227"/>
    <tableColumn id="20" xr3:uid="{7FDF9AC8-6A3C-4D98-8DAF-248353EBC83A}" name="L2 Event3" dataDxfId="226"/>
    <tableColumn id="21" xr3:uid="{CB45B639-E403-452B-BE5D-20F6D5C2BEBC}" name="L2 Event4" dataDxfId="225"/>
    <tableColumn id="22" xr3:uid="{C89D08F4-FEE5-498F-A0B9-51097091CDED}" name="L1 Event1" dataDxfId="224"/>
  </tableColumns>
  <tableStyleInfo name="Mens 65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33FE62B-C206-4A11-A66C-0BD6D3FC5355}" name="Table_1215" displayName="Table_1215" ref="B3:Y29" headerRowDxfId="223" headerRowBorderDxfId="222">
  <sortState xmlns:xlrd2="http://schemas.microsoft.com/office/spreadsheetml/2017/richdata2" ref="B4:Y29">
    <sortCondition descending="1" ref="Q4:Q29"/>
  </sortState>
  <tableColumns count="24">
    <tableColumn id="1" xr3:uid="{38FD8F63-DE4C-4CBB-A00E-6443DA6B6168}" name="Player"/>
    <tableColumn id="2" xr3:uid="{7C03D977-4DC8-4468-B215-84F27CDED2A6}" name="Player Type" dataDxfId="221"/>
    <tableColumn id="3" xr3:uid="{6F9F3C8E-0B6A-4F84-8C3B-BA76DC5AE5DD}" name="Events" dataDxfId="220"/>
    <tableColumn id="4" xr3:uid="{6FAF64F5-FACC-4E0B-ABF9-551205F098AC}" name="L3 Event 1" dataDxfId="219">
      <calculatedColumnFormula>IFERROR(VLOOKUP(Table_1215[[#This Row],[L3 Event1]],Table16[#All],2,FALSE),0)</calculatedColumnFormula>
    </tableColumn>
    <tableColumn id="23" xr3:uid="{CEAEEF67-DFA5-4F55-8692-F163F8327E3F}" name="L3 Event 2" dataDxfId="218">
      <calculatedColumnFormula>IFERROR(VLOOKUP(Table_1215[[#This Row],[L3 Event2]],Table16[#All],2,FALSE),0)</calculatedColumnFormula>
    </tableColumn>
    <tableColumn id="5" xr3:uid="{B95246F3-E842-4427-97C5-345E1A21CBF7}" name="L3 Event 3" dataDxfId="217">
      <calculatedColumnFormula>IFERROR(VLOOKUP(Table_1215[[#This Row],[L3 Event3]],Table16[#All],2,FALSE),0)</calculatedColumnFormula>
    </tableColumn>
    <tableColumn id="6" xr3:uid="{56B82223-C017-499B-8972-159619F0A576}" name="L2 Event 1" dataDxfId="216">
      <calculatedColumnFormula>IFERROR(VLOOKUP(Table_1215[[#This Row],[L2 Event1]],Table16[#All],3,FALSE),0)</calculatedColumnFormula>
    </tableColumn>
    <tableColumn id="7" xr3:uid="{F26A225D-8C4D-46DA-BB8A-1DAA7DF796C9}" name="L2 Event 2" dataDxfId="215">
      <calculatedColumnFormula>IFERROR(VLOOKUP(Table_1215[[#This Row],[L2 Event2]],Table16[#All],3,FALSE),0)</calculatedColumnFormula>
    </tableColumn>
    <tableColumn id="8" xr3:uid="{ECE15B48-23E4-4D04-92C6-23FF44D226DD}" name="L2 Event 3" dataDxfId="214">
      <calculatedColumnFormula>IFERROR(VLOOKUP(Table_1215[[#This Row],[L2 Event3]],Table16[#All],3,FALSE),0)</calculatedColumnFormula>
    </tableColumn>
    <tableColumn id="9" xr3:uid="{441F0ADB-0187-4694-8CB8-5A8011C35C60}" name="L2 Event 4" dataDxfId="213">
      <calculatedColumnFormula>IFERROR(VLOOKUP(Table_1215[[#This Row],[L2 Event4]],Table16[#All],3,FALSE),0)</calculatedColumnFormula>
    </tableColumn>
    <tableColumn id="10" xr3:uid="{22875C61-09A2-4F5C-A821-FFBC8A768501}" name="L1 Event 1" dataDxfId="212">
      <calculatedColumnFormula>IFERROR(VLOOKUP(Table_1215[[#This Row],[L1 Event1]],Table16[#All],4,FALSE),0)</calculatedColumnFormula>
    </tableColumn>
    <tableColumn id="11" xr3:uid="{BF75F087-8DBE-424E-8ED9-F5C2CB624BD9}" name="Total Points" dataDxfId="211">
      <calculatedColumnFormula>SUM(E4:L4)</calculatedColumnFormula>
    </tableColumn>
    <tableColumn id="12" xr3:uid="{4AB5D536-6746-4FDB-852C-625EC5681B92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E59B1BC1-1F7B-476B-95FE-B9F4A24ECD89}" name="Total Top2/2*3" dataDxfId="210">
      <calculatedColumnFormula array="1">IFERROR(SUM(LARGE(OFFSET(E4,0,0,1,'points tables'!$G$2),{1,2})/2*3),(IFERROR(SUM(LARGE(OFFSET(E4,0,0,1,'points tables'!$G$2),{1})/2*3),0)))</calculatedColumnFormula>
    </tableColumn>
    <tableColumn id="14" xr3:uid="{BF3B517E-EC64-4517-87A6-16FA7586F8DA}" name="Qualification Points" dataDxfId="209">
      <calculatedColumnFormula>IF(D4=3,N4,O4)</calculatedColumnFormula>
    </tableColumn>
    <tableColumn id="15" xr3:uid="{EC4B0A85-E21E-4940-9001-43919C00D4BF}" name="Total Top 4 (Seeding)" dataDxfId="208">
      <calculatedColumnFormula array="1">IFERROR(SUM(LARGE(E4:L4,{1,2,3,4})),0)</calculatedColumnFormula>
    </tableColumn>
    <tableColumn id="16" xr3:uid="{982AF723-817F-47CE-A071-349D80B4C1B8}" name="L3 Event1" dataDxfId="207"/>
    <tableColumn id="24" xr3:uid="{16C08249-66B2-49BB-9840-CCD1CF3FF879}" name="L3 Event2" dataDxfId="206"/>
    <tableColumn id="17" xr3:uid="{4EA0ACDE-148B-42A7-B7D6-CB2742EDA636}" name="L3 Event3" dataDxfId="205"/>
    <tableColumn id="18" xr3:uid="{63C927AE-DD71-475E-8BFE-ACB3ABBB1F92}" name="L2 Event1" dataDxfId="204"/>
    <tableColumn id="19" xr3:uid="{8409902E-EE48-45BC-A947-BBD4C2F9CB19}" name="L2 Event2" dataDxfId="203"/>
    <tableColumn id="20" xr3:uid="{963C5789-FAFD-4B90-AB6A-101BA8555C34}" name="L2 Event3" dataDxfId="202"/>
    <tableColumn id="21" xr3:uid="{F28E8050-7B76-48D4-A786-325FBC23AF91}" name="L2 Event4" dataDxfId="201"/>
    <tableColumn id="22" xr3:uid="{8F6E51FA-7B7D-47D4-AD33-1EAF23B79C9F}" name="L1 Event1" dataDxfId="200"/>
  </tableColumns>
  <tableStyleInfo name="Mens 6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5FF1822-33F0-4E48-8E25-3654ACCED273}" name="Table_1319" displayName="Table_1319" ref="B3:Y22" headerRowDxfId="199" headerRowBorderDxfId="198">
  <sortState xmlns:xlrd2="http://schemas.microsoft.com/office/spreadsheetml/2017/richdata2" ref="B4:Y22">
    <sortCondition descending="1" ref="Q4:Q22"/>
  </sortState>
  <tableColumns count="24">
    <tableColumn id="1" xr3:uid="{199854EF-B07E-442A-A144-D9F7690A6DD5}" name="Player"/>
    <tableColumn id="2" xr3:uid="{1B17B25E-D097-4A79-9DB7-EEED35139FB2}" name="Player Type" dataDxfId="197"/>
    <tableColumn id="3" xr3:uid="{059813D0-6A9B-44E4-850B-34D5346EE5C7}" name="Events" dataDxfId="196"/>
    <tableColumn id="4" xr3:uid="{03E46554-BD18-4CA8-8ED7-3C3B9C485123}" name="L3 Event 1" dataDxfId="195">
      <calculatedColumnFormula>IFERROR(VLOOKUP(Table_1319[[#This Row],[L3 Event1]],Table16[#All],2,FALSE),0)</calculatedColumnFormula>
    </tableColumn>
    <tableColumn id="23" xr3:uid="{CD97899D-B469-438E-86EA-A3BE1B21767B}" name="L3 Event 2" dataDxfId="194">
      <calculatedColumnFormula>IFERROR(VLOOKUP(Table_1319[[#This Row],[L3 Event2]],Table16[#All],2,FALSE),0)</calculatedColumnFormula>
    </tableColumn>
    <tableColumn id="5" xr3:uid="{D06BBFAB-7250-4383-B38B-B3B396C98CEC}" name="L3 Event 3" dataDxfId="193">
      <calculatedColumnFormula>IFERROR(VLOOKUP(Table_1319[[#This Row],[L3 Event3]],Table16[#All],2,FALSE),0)</calculatedColumnFormula>
    </tableColumn>
    <tableColumn id="6" xr3:uid="{2A63B67C-4E3E-4223-A283-56A55E697B60}" name="L2 Event 1" dataDxfId="192">
      <calculatedColumnFormula>IFERROR(VLOOKUP(Table_1319[[#This Row],[L2 Event1]],Table16[#All],3,FALSE),0)</calculatedColumnFormula>
    </tableColumn>
    <tableColumn id="7" xr3:uid="{29DFC9BA-6DE2-4FA3-95F4-900C166AA4B6}" name="L2 Event 2" dataDxfId="191">
      <calculatedColumnFormula>IFERROR(VLOOKUP(Table_1319[[#This Row],[L2 Event2]],Table16[#All],3,FALSE),0)</calculatedColumnFormula>
    </tableColumn>
    <tableColumn id="8" xr3:uid="{93B835E9-AEEA-4633-8598-2F23D9F5C333}" name="L2 Event 3" dataDxfId="190">
      <calculatedColumnFormula>IFERROR(VLOOKUP(Table_1319[[#This Row],[L2 Event3]],Table16[#All],3,FALSE),0)</calculatedColumnFormula>
    </tableColumn>
    <tableColumn id="9" xr3:uid="{9E0C2CEC-5ED3-4108-8237-1B7568CAF206}" name="L2 Event 4" dataDxfId="189">
      <calculatedColumnFormula>IFERROR(VLOOKUP(Table_1319[[#This Row],[L2 Event4]],Table16[#All],3,FALSE),0)</calculatedColumnFormula>
    </tableColumn>
    <tableColumn id="10" xr3:uid="{7C79A56F-B857-4B2F-BFA1-1439A60FFB07}" name="L1 Event 1" dataDxfId="188">
      <calculatedColumnFormula>IFERROR(VLOOKUP(Table_1319[[#This Row],[L1 Event1]],Table16[#All],4,FALSE),0)</calculatedColumnFormula>
    </tableColumn>
    <tableColumn id="11" xr3:uid="{E44146DB-BB96-4D8A-8B1D-D3109BB441A8}" name="Total Points" dataDxfId="187">
      <calculatedColumnFormula>SUM(E4:L4)</calculatedColumnFormula>
    </tableColumn>
    <tableColumn id="12" xr3:uid="{AE55D387-6635-4785-9CDB-8F4F1779D815}" name="Total Top 3" dataDxfId="186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353907ED-C3BE-4AFC-BFFB-25937D7B5DF6}" name="Total Top2/2*3" dataDxfId="185">
      <calculatedColumnFormula array="1">IFERROR(SUM(LARGE(OFFSET(E4,0,0,1,'points tables'!$G$2),{1,2})/2*3),(IFERROR(SUM(LARGE(OFFSET(E4,0,0,1,'points tables'!$G$2),{1})/2*3),0)))</calculatedColumnFormula>
    </tableColumn>
    <tableColumn id="14" xr3:uid="{EAD951BD-8DAE-4D4C-BF15-725D91DDBE2A}" name="Qualification Points" dataDxfId="184">
      <calculatedColumnFormula>IF(D4=3,N4,O4)</calculatedColumnFormula>
    </tableColumn>
    <tableColumn id="15" xr3:uid="{9540EF24-A429-491A-B153-48BF41DF8F80}" name="Total Top 4 (Seeding)" dataDxfId="183">
      <calculatedColumnFormula array="1">IFERROR(SUM(LARGE(E4:L4,{1,2,3,4})),0)</calculatedColumnFormula>
    </tableColumn>
    <tableColumn id="16" xr3:uid="{DD2402F1-96DB-4D0E-9F08-756742D5BAC9}" name="L3 Event1" dataDxfId="182"/>
    <tableColumn id="24" xr3:uid="{524D5502-1E76-4070-8F8D-B137C241878B}" name="L3 Event2" dataDxfId="181"/>
    <tableColumn id="17" xr3:uid="{E1FAD157-10CD-48F1-90CD-BA5E1EAFF970}" name="L3 Event3" dataDxfId="180"/>
    <tableColumn id="18" xr3:uid="{2EF0044C-2766-4646-B567-9CE04FE160F3}" name="L2 Event1" dataDxfId="179"/>
    <tableColumn id="19" xr3:uid="{4F1F9D42-A8B9-4BEC-8E30-EF68E710B03C}" name="L2 Event2" dataDxfId="178"/>
    <tableColumn id="20" xr3:uid="{EE2C7ED9-6175-4D2F-8178-4C1BD1C47855}" name="L2 Event3" dataDxfId="177"/>
    <tableColumn id="21" xr3:uid="{528A1DC0-6179-4818-BFFB-4E995CF880B4}" name="L2 Event4" dataDxfId="176"/>
    <tableColumn id="22" xr3:uid="{5CD403F6-8BE0-4CEF-BB39-2069C7D9A847}" name="L1 Event1" dataDxfId="175"/>
  </tableColumns>
  <tableStyleInfo name="Mens 70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table" Target="../tables/table10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5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table" Target="../tables/table6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tabSelected="1" zoomScale="120" zoomScaleNormal="120"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6.85546875" customWidth="1"/>
    <col min="2" max="2" width="22.140625" customWidth="1"/>
    <col min="3" max="3" width="13.85546875" customWidth="1"/>
    <col min="4" max="4" width="14.42578125" hidden="1" customWidth="1"/>
    <col min="5" max="5" width="13" customWidth="1"/>
    <col min="6" max="6" width="15.5703125" customWidth="1"/>
    <col min="7" max="8" width="13" customWidth="1"/>
    <col min="9" max="9" width="16" customWidth="1"/>
    <col min="11" max="11" width="14.85546875" customWidth="1"/>
    <col min="12" max="12" width="14.5703125" customWidth="1"/>
    <col min="13" max="13" width="11" customWidth="1"/>
    <col min="14" max="14" width="9.140625" hidden="1" customWidth="1"/>
    <col min="15" max="15" width="0.140625" hidden="1" customWidth="1"/>
    <col min="16" max="16" width="15.5703125" customWidth="1"/>
    <col min="17" max="17" width="15.7109375" customWidth="1"/>
    <col min="18" max="18" width="13.42578125" style="38" customWidth="1"/>
    <col min="19" max="25" width="15.7109375" style="38" customWidth="1"/>
    <col min="26" max="28" width="34" customWidth="1"/>
  </cols>
  <sheetData>
    <row r="1" spans="1:28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8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8" ht="18.75" customHeight="1" x14ac:dyDescent="0.3">
      <c r="A4" s="3">
        <v>1</v>
      </c>
      <c r="B4" s="4" t="s">
        <v>156</v>
      </c>
      <c r="C4" s="5" t="s">
        <v>7</v>
      </c>
      <c r="D4" s="5">
        <v>3</v>
      </c>
      <c r="E4" s="99">
        <f>IFERROR(VLOOKUP(Table_1[[#This Row],[L3 Event1]],Table16[#All],2,FALSE),0)</f>
        <v>0</v>
      </c>
      <c r="F4" s="99">
        <f>IFERROR(VLOOKUP(Table_1[[#This Row],[L3 Event2]],Table16[#All],2,FALSE),0)</f>
        <v>25</v>
      </c>
      <c r="G4" s="99">
        <f>IFERROR(VLOOKUP(Table_1[[#This Row],[L3 Event3]],Table16[#All],2,FALSE),0)</f>
        <v>0</v>
      </c>
      <c r="H4" s="99">
        <f>IFERROR(VLOOKUP(Table_1[[#This Row],[L2 Event1]],Table16[#All],3,FALSE),0)</f>
        <v>140</v>
      </c>
      <c r="I4" s="99">
        <f>IFERROR(VLOOKUP(Table_1[[#This Row],[L2 Event2]],Table16[#All],3,FALSE),0)</f>
        <v>100</v>
      </c>
      <c r="J4" s="99">
        <f>IFERROR(VLOOKUP(Table_1[[#This Row],[L2 Event3]],Table16[#All],3,FALSE),0)</f>
        <v>100</v>
      </c>
      <c r="K4" s="99">
        <f>IFERROR(VLOOKUP(Table_1[[#This Row],[L2 Event4]],Table16[#All],3,FALSE),0)</f>
        <v>0</v>
      </c>
      <c r="L4" s="99">
        <f>IFERROR(VLOOKUP(Table_1[[#This Row],[L1 Event1]],Table16[#All],4,FALSE),0)</f>
        <v>90</v>
      </c>
      <c r="M4" s="5">
        <f>SUM(E4:L4)</f>
        <v>455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8">
        <f ca="1">IF(D4=3,N4,O4)</f>
        <v>340</v>
      </c>
      <c r="Q4" s="6" cm="1">
        <f t="array" ref="Q4">IFERROR(SUM(LARGE(E4:L4,{1,2,3,4})),0)</f>
        <v>430</v>
      </c>
      <c r="R4" s="37"/>
      <c r="S4" s="37">
        <v>3</v>
      </c>
      <c r="T4" s="37"/>
      <c r="U4" s="37">
        <v>1</v>
      </c>
      <c r="V4" s="37">
        <v>2</v>
      </c>
      <c r="W4" s="37">
        <v>2</v>
      </c>
      <c r="X4" s="37"/>
      <c r="Y4" s="37">
        <v>3</v>
      </c>
      <c r="Z4" s="8"/>
      <c r="AA4" s="8"/>
      <c r="AB4" s="8"/>
    </row>
    <row r="5" spans="1:28" ht="18.75" customHeight="1" x14ac:dyDescent="0.3">
      <c r="A5" s="3">
        <v>2</v>
      </c>
      <c r="B5" s="9" t="s">
        <v>138</v>
      </c>
      <c r="C5" s="5" t="s">
        <v>7</v>
      </c>
      <c r="D5" s="5">
        <v>3</v>
      </c>
      <c r="E5" s="99">
        <f>IFERROR(VLOOKUP(Table_1[[#This Row],[L3 Event1]],Table16[#All],2,FALSE),0)</f>
        <v>0</v>
      </c>
      <c r="F5" s="99">
        <f>IFERROR(VLOOKUP(Table_1[[#This Row],[L3 Event2]],Table16[#All],2,FALSE),0)</f>
        <v>0</v>
      </c>
      <c r="G5" s="99">
        <f>IFERROR(VLOOKUP(Table_1[[#This Row],[L3 Event3]],Table16[#All],2,FALSE),0)</f>
        <v>0</v>
      </c>
      <c r="H5" s="99">
        <f>IFERROR(VLOOKUP(Table_1[[#This Row],[L2 Event1]],Table16[#All],3,FALSE),0)</f>
        <v>0</v>
      </c>
      <c r="I5" s="99">
        <f>IFERROR(VLOOKUP(Table_1[[#This Row],[L2 Event2]],Table16[#All],3,FALSE),0)</f>
        <v>0</v>
      </c>
      <c r="J5" s="99">
        <f>IFERROR(VLOOKUP(Table_1[[#This Row],[L2 Event3]],Table16[#All],3,FALSE),0)</f>
        <v>140</v>
      </c>
      <c r="K5" s="99">
        <f>IFERROR(VLOOKUP(Table_1[[#This Row],[L2 Event4]],Table16[#All],3,FALSE),0)</f>
        <v>100</v>
      </c>
      <c r="L5" s="99">
        <f>IFERROR(VLOOKUP(Table_1[[#This Row],[L1 Event1]],Table16[#All],4,FALSE),0)</f>
        <v>125</v>
      </c>
      <c r="M5" s="5">
        <f>SUM(E5:L5)</f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365</v>
      </c>
      <c r="O5" s="5" cm="1">
        <f t="array" aca="1" ref="O5" ca="1">IFERROR(SUM(LARGE(OFFSET(E5,0,0,1,'points tables'!$G$2),{1,2})/2*3),(IFERROR(SUM(LARGE(OFFSET(E5,0,0,1,'points tables'!$G$2),{1})/2*3),0)))</f>
        <v>397.5</v>
      </c>
      <c r="P5" s="78">
        <f ca="1">IF(D5=3,N5,O5)</f>
        <v>365</v>
      </c>
      <c r="Q5" s="6" cm="1">
        <f t="array" ref="Q5">IFERROR(SUM(LARGE(E5:L5,{1,2,3,4})),0)</f>
        <v>365</v>
      </c>
      <c r="R5" s="37"/>
      <c r="S5" s="37"/>
      <c r="T5" s="37"/>
      <c r="U5" s="37"/>
      <c r="V5" s="37"/>
      <c r="W5" s="37">
        <v>1</v>
      </c>
      <c r="X5" s="37">
        <v>2</v>
      </c>
      <c r="Y5" s="37">
        <v>2</v>
      </c>
      <c r="Z5" s="8"/>
      <c r="AA5" s="8"/>
      <c r="AB5" s="8"/>
    </row>
    <row r="6" spans="1:28" ht="18.75" customHeight="1" x14ac:dyDescent="0.3">
      <c r="A6" s="3">
        <v>3</v>
      </c>
      <c r="B6" s="9" t="s">
        <v>8</v>
      </c>
      <c r="C6" s="5" t="s">
        <v>7</v>
      </c>
      <c r="D6" s="5">
        <v>3</v>
      </c>
      <c r="E6" s="99">
        <f>IFERROR(VLOOKUP(Table_1[[#This Row],[L3 Event1]],Table16[#All],2,FALSE),0)</f>
        <v>0</v>
      </c>
      <c r="F6" s="99">
        <f>IFERROR(VLOOKUP(Table_1[[#This Row],[L3 Event2]],Table16[#All],2,FALSE),0)</f>
        <v>0</v>
      </c>
      <c r="G6" s="99">
        <f>IFERROR(VLOOKUP(Table_1[[#This Row],[L3 Event3]],Table16[#All],2,FALSE),0)</f>
        <v>0</v>
      </c>
      <c r="H6" s="99">
        <f>IFERROR(VLOOKUP(Table_1[[#This Row],[L2 Event1]],Table16[#All],3,FALSE),0)</f>
        <v>0</v>
      </c>
      <c r="I6" s="99">
        <f>IFERROR(VLOOKUP(Table_1[[#This Row],[L2 Event2]],Table16[#All],3,FALSE),0)</f>
        <v>0</v>
      </c>
      <c r="J6" s="99">
        <f>IFERROR(VLOOKUP(Table_1[[#This Row],[L2 Event3]],Table16[#All],3,FALSE),0)</f>
        <v>0</v>
      </c>
      <c r="K6" s="99">
        <f>IFERROR(VLOOKUP(Table_1[[#This Row],[L2 Event4]],Table16[#All],3,FALSE),0)</f>
        <v>140</v>
      </c>
      <c r="L6" s="99">
        <f>IFERROR(VLOOKUP(Table_1[[#This Row],[L1 Event1]],Table16[#All],4,FALSE),0)</f>
        <v>175</v>
      </c>
      <c r="M6" s="5">
        <f>SUM(E6:L6)</f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315</v>
      </c>
      <c r="O6" s="5" cm="1">
        <f t="array" aca="1" ref="O6" ca="1">IFERROR(SUM(LARGE(OFFSET(E6,0,0,1,'points tables'!$G$2),{1,2})/2*3),(IFERROR(SUM(LARGE(OFFSET(E6,0,0,1,'points tables'!$G$2),{1})/2*3),0)))</f>
        <v>472.5</v>
      </c>
      <c r="P6" s="78">
        <f ca="1">IF(D6=3,N6,O6)</f>
        <v>315</v>
      </c>
      <c r="Q6" s="6" cm="1">
        <f t="array" ref="Q6">IFERROR(SUM(LARGE(E6:L6,{1,2,3,4})),0)</f>
        <v>315</v>
      </c>
      <c r="R6" s="37"/>
      <c r="S6" s="37"/>
      <c r="T6" s="37"/>
      <c r="U6" s="37"/>
      <c r="V6" s="37"/>
      <c r="W6" s="37"/>
      <c r="X6" s="37">
        <v>1</v>
      </c>
      <c r="Y6" s="37">
        <v>1</v>
      </c>
      <c r="Z6" s="8"/>
      <c r="AA6" s="8"/>
      <c r="AB6" s="8"/>
    </row>
    <row r="7" spans="1:28" ht="18.75" customHeight="1" x14ac:dyDescent="0.3">
      <c r="A7" s="3">
        <v>4</v>
      </c>
      <c r="B7" s="4" t="s">
        <v>185</v>
      </c>
      <c r="C7" s="5" t="s">
        <v>7</v>
      </c>
      <c r="D7" s="5">
        <v>3</v>
      </c>
      <c r="E7" s="99">
        <f>IFERROR(VLOOKUP(Table_1[[#This Row],[L3 Event1]],Table16[#All],2,FALSE),0)</f>
        <v>0</v>
      </c>
      <c r="F7" s="99">
        <f>IFERROR(VLOOKUP(Table_1[[#This Row],[L3 Event2]],Table16[#All],2,FALSE),0)</f>
        <v>50</v>
      </c>
      <c r="G7" s="99">
        <f>IFERROR(VLOOKUP(Table_1[[#This Row],[L3 Event3]],Table16[#All],2,FALSE),0)</f>
        <v>0</v>
      </c>
      <c r="H7" s="99">
        <f>IFERROR(VLOOKUP(Table_1[[#This Row],[L2 Event1]],Table16[#All],3,FALSE),0)</f>
        <v>0</v>
      </c>
      <c r="I7" s="99">
        <f>IFERROR(VLOOKUP(Table_1[[#This Row],[L2 Event2]],Table16[#All],3,FALSE),0)</f>
        <v>140</v>
      </c>
      <c r="J7" s="99">
        <f>IFERROR(VLOOKUP(Table_1[[#This Row],[L2 Event3]],Table16[#All],3,FALSE),0)</f>
        <v>0</v>
      </c>
      <c r="K7" s="99">
        <f>IFERROR(VLOOKUP(Table_1[[#This Row],[L2 Event4]],Table16[#All],3,FALSE),0)</f>
        <v>45</v>
      </c>
      <c r="L7" s="99">
        <f>IFERROR(VLOOKUP(Table_1[[#This Row],[L1 Event1]],Table16[#All],4,FALSE),0)</f>
        <v>65</v>
      </c>
      <c r="M7" s="5">
        <f>SUM(E7:L7)</f>
        <v>300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255</v>
      </c>
      <c r="O7" s="5" cm="1">
        <f t="array" aca="1" ref="O7" ca="1">IFERROR(SUM(LARGE(OFFSET(E7,0,0,1,'points tables'!$G$2),{1,2})/2*3),(IFERROR(SUM(LARGE(OFFSET(E7,0,0,1,'points tables'!$G$2),{1})/2*3),0)))</f>
        <v>307.5</v>
      </c>
      <c r="P7" s="78">
        <f ca="1">IF(D7=3,N7,O7)</f>
        <v>255</v>
      </c>
      <c r="Q7" s="6" cm="1">
        <f t="array" ref="Q7">IFERROR(SUM(LARGE(E7:L7,{1,2,3,4})),0)</f>
        <v>300</v>
      </c>
      <c r="R7" s="37"/>
      <c r="S7" s="37">
        <v>1</v>
      </c>
      <c r="T7" s="37"/>
      <c r="U7" s="37"/>
      <c r="V7" s="37">
        <v>1</v>
      </c>
      <c r="W7" s="37"/>
      <c r="X7" s="37">
        <v>5</v>
      </c>
      <c r="Y7" s="37">
        <v>4</v>
      </c>
      <c r="Z7" s="8"/>
      <c r="AA7" s="8"/>
      <c r="AB7" s="8"/>
    </row>
    <row r="8" spans="1:28" ht="18.75" customHeight="1" x14ac:dyDescent="0.3">
      <c r="A8" s="3">
        <v>5</v>
      </c>
      <c r="B8" s="4" t="s">
        <v>200</v>
      </c>
      <c r="C8" s="5" t="s">
        <v>7</v>
      </c>
      <c r="D8" s="5">
        <v>3</v>
      </c>
      <c r="E8" s="99">
        <f>IFERROR(VLOOKUP(Table_1[[#This Row],[L3 Event1]],Table16[#All],2,FALSE),0)</f>
        <v>0</v>
      </c>
      <c r="F8" s="99">
        <f>IFERROR(VLOOKUP(Table_1[[#This Row],[L3 Event2]],Table16[#All],2,FALSE),0)</f>
        <v>0</v>
      </c>
      <c r="G8" s="99">
        <f>IFERROR(VLOOKUP(Table_1[[#This Row],[L3 Event3]],Table16[#All],2,FALSE),0)</f>
        <v>50</v>
      </c>
      <c r="H8" s="99">
        <f>IFERROR(VLOOKUP(Table_1[[#This Row],[L2 Event1]],Table16[#All],3,FALSE),0)</f>
        <v>100</v>
      </c>
      <c r="I8" s="99">
        <f>IFERROR(VLOOKUP(Table_1[[#This Row],[L2 Event2]],Table16[#All],3,FALSE),0)</f>
        <v>0</v>
      </c>
      <c r="J8" s="99">
        <f>IFERROR(VLOOKUP(Table_1[[#This Row],[L2 Event3]],Table16[#All],3,FALSE),0)</f>
        <v>30</v>
      </c>
      <c r="K8" s="99">
        <f>IFERROR(VLOOKUP(Table_1[[#This Row],[L2 Event4]],Table16[#All],3,FALSE),0)</f>
        <v>35</v>
      </c>
      <c r="L8" s="99">
        <f>IFERROR(VLOOKUP(Table_1[[#This Row],[L1 Event1]],Table16[#All],4,FALSE),0)</f>
        <v>35</v>
      </c>
      <c r="M8" s="5">
        <f>SUM(E8:L8)</f>
        <v>250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185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78">
        <f ca="1">IF(D8=3,N8,O8)</f>
        <v>185</v>
      </c>
      <c r="Q8" s="6" cm="1">
        <f t="array" ref="Q8">IFERROR(SUM(LARGE(E8:L8,{1,2,3,4})),0)</f>
        <v>220</v>
      </c>
      <c r="R8" s="37"/>
      <c r="S8" s="37"/>
      <c r="T8" s="37">
        <v>1</v>
      </c>
      <c r="U8" s="37">
        <v>2</v>
      </c>
      <c r="V8" s="37"/>
      <c r="W8" s="37">
        <v>7</v>
      </c>
      <c r="X8" s="37">
        <v>6</v>
      </c>
      <c r="Y8" s="37">
        <v>8</v>
      </c>
      <c r="Z8" s="8"/>
      <c r="AA8" s="8"/>
      <c r="AB8" s="8"/>
    </row>
    <row r="9" spans="1:28" ht="18.75" customHeight="1" x14ac:dyDescent="0.3">
      <c r="A9" s="3">
        <v>6</v>
      </c>
      <c r="B9" s="9" t="s">
        <v>160</v>
      </c>
      <c r="C9" s="5" t="s">
        <v>7</v>
      </c>
      <c r="D9" s="5">
        <v>3</v>
      </c>
      <c r="E9" s="99">
        <f>IFERROR(VLOOKUP(Table_1[[#This Row],[L3 Event1]],Table16[#All],2,FALSE),0)</f>
        <v>50</v>
      </c>
      <c r="F9" s="99">
        <f>IFERROR(VLOOKUP(Table_1[[#This Row],[L3 Event2]],Table16[#All],2,FALSE),0)</f>
        <v>20</v>
      </c>
      <c r="G9" s="99">
        <f>IFERROR(VLOOKUP(Table_1[[#This Row],[L3 Event3]],Table16[#All],2,FALSE),0)</f>
        <v>0</v>
      </c>
      <c r="H9" s="99">
        <f>IFERROR(VLOOKUP(Table_1[[#This Row],[L2 Event1]],Table16[#All],3,FALSE),0)</f>
        <v>70</v>
      </c>
      <c r="I9" s="99">
        <f>IFERROR(VLOOKUP(Table_1[[#This Row],[L2 Event2]],Table16[#All],3,FALSE),0)</f>
        <v>50</v>
      </c>
      <c r="J9" s="99">
        <f>IFERROR(VLOOKUP(Table_1[[#This Row],[L2 Event3]],Table16[#All],3,FALSE),0)</f>
        <v>45</v>
      </c>
      <c r="K9" s="99">
        <f>IFERROR(VLOOKUP(Table_1[[#This Row],[L2 Event4]],Table16[#All],3,FALSE),0)</f>
        <v>30</v>
      </c>
      <c r="L9" s="99">
        <f>IFERROR(VLOOKUP(Table_1[[#This Row],[L1 Event1]],Table16[#All],4,FALSE),0)</f>
        <v>45</v>
      </c>
      <c r="M9" s="5">
        <f>SUM(E9:L9)</f>
        <v>310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78">
        <f ca="1">IF(D9=3,N9,O9)</f>
        <v>170</v>
      </c>
      <c r="Q9" s="6" cm="1">
        <f t="array" ref="Q9">IFERROR(SUM(LARGE(E9:L9,{1,2,3,4})),0)</f>
        <v>215</v>
      </c>
      <c r="R9" s="37">
        <v>1</v>
      </c>
      <c r="S9" s="37">
        <v>4</v>
      </c>
      <c r="T9" s="37"/>
      <c r="U9" s="37">
        <v>3</v>
      </c>
      <c r="V9" s="37">
        <v>4</v>
      </c>
      <c r="W9" s="37">
        <v>5</v>
      </c>
      <c r="X9" s="37">
        <v>7</v>
      </c>
      <c r="Y9" s="37">
        <v>6</v>
      </c>
      <c r="Z9" s="8"/>
      <c r="AA9" s="8"/>
      <c r="AB9" s="8"/>
    </row>
    <row r="10" spans="1:28" ht="18.75" customHeight="1" x14ac:dyDescent="0.3">
      <c r="A10" s="3">
        <v>7</v>
      </c>
      <c r="B10" s="88" t="s">
        <v>148</v>
      </c>
      <c r="C10" s="5" t="s">
        <v>7</v>
      </c>
      <c r="D10" s="5">
        <v>3</v>
      </c>
      <c r="E10" s="99">
        <f>IFERROR(VLOOKUP(Table_1[[#This Row],[L3 Event1]],Table16[#All],2,FALSE),0)</f>
        <v>0</v>
      </c>
      <c r="F10" s="99">
        <f>IFERROR(VLOOKUP(Table_1[[#This Row],[L3 Event2]],Table16[#All],2,FALSE),0)</f>
        <v>0</v>
      </c>
      <c r="G10" s="99">
        <f>IFERROR(VLOOKUP(Table_1[[#This Row],[L3 Event3]],Table16[#All],2,FALSE),0)</f>
        <v>0</v>
      </c>
      <c r="H10" s="99">
        <f>IFERROR(VLOOKUP(Table_1[[#This Row],[L2 Event1]],Table16[#All],3,FALSE),0)</f>
        <v>0</v>
      </c>
      <c r="I10" s="99">
        <f>IFERROR(VLOOKUP(Table_1[[#This Row],[L2 Event2]],Table16[#All],3,FALSE),0)</f>
        <v>70</v>
      </c>
      <c r="J10" s="99">
        <f>IFERROR(VLOOKUP(Table_1[[#This Row],[L2 Event3]],Table16[#All],3,FALSE),0)</f>
        <v>70</v>
      </c>
      <c r="K10" s="99">
        <f>IFERROR(VLOOKUP(Table_1[[#This Row],[L2 Event4]],Table16[#All],3,FALSE),0)</f>
        <v>50</v>
      </c>
      <c r="L10" s="99">
        <f>IFERROR(VLOOKUP(Table_1[[#This Row],[L1 Event1]],Table16[#All],4,FALSE),0)</f>
        <v>0</v>
      </c>
      <c r="M10" s="5">
        <f>SUM(E10:L10)</f>
        <v>190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190</v>
      </c>
      <c r="O10" s="5" cm="1">
        <f t="array" aca="1" ref="O10" ca="1">IFERROR(SUM(LARGE(OFFSET(E10,0,0,1,'points tables'!$G$2),{1,2})/2*3),(IFERROR(SUM(LARGE(OFFSET(E10,0,0,1,'points tables'!$G$2),{1})/2*3),0)))</f>
        <v>210</v>
      </c>
      <c r="P10" s="78">
        <f ca="1">IF(D10=3,N10,O10)</f>
        <v>190</v>
      </c>
      <c r="Q10" s="6" cm="1">
        <f t="array" ref="Q10">IFERROR(SUM(LARGE(E10:L10,{1,2,3,4})),0)</f>
        <v>190</v>
      </c>
      <c r="R10" s="37"/>
      <c r="S10" s="37"/>
      <c r="T10" s="37"/>
      <c r="U10" s="37"/>
      <c r="V10" s="37">
        <v>3</v>
      </c>
      <c r="W10" s="37">
        <v>3</v>
      </c>
      <c r="X10" s="37">
        <v>4</v>
      </c>
      <c r="Y10" s="37"/>
      <c r="Z10" s="8"/>
      <c r="AA10" s="8"/>
      <c r="AB10" s="8"/>
    </row>
    <row r="11" spans="1:28" ht="18.75" customHeight="1" x14ac:dyDescent="0.3">
      <c r="A11" s="3">
        <v>8</v>
      </c>
      <c r="B11" s="4" t="s">
        <v>258</v>
      </c>
      <c r="C11" s="5" t="s">
        <v>7</v>
      </c>
      <c r="D11" s="5">
        <v>3</v>
      </c>
      <c r="E11" s="99">
        <f>IFERROR(VLOOKUP(Table_1[[#This Row],[L3 Event1]],Table16[#All],2,FALSE),0)</f>
        <v>0</v>
      </c>
      <c r="F11" s="99">
        <f>IFERROR(VLOOKUP(Table_1[[#This Row],[L3 Event2]],Table16[#All],2,FALSE),0)</f>
        <v>0</v>
      </c>
      <c r="G11" s="99">
        <f>IFERROR(VLOOKUP(Table_1[[#This Row],[L3 Event3]],Table16[#All],2,FALSE),0)</f>
        <v>0</v>
      </c>
      <c r="H11" s="99">
        <f>IFERROR(VLOOKUP(Table_1[[#This Row],[L2 Event1]],Table16[#All],3,FALSE),0)</f>
        <v>0</v>
      </c>
      <c r="I11" s="99">
        <f>IFERROR(VLOOKUP(Table_1[[#This Row],[L2 Event2]],Table16[#All],3,FALSE),0)</f>
        <v>0</v>
      </c>
      <c r="J11" s="99">
        <f>IFERROR(VLOOKUP(Table_1[[#This Row],[L2 Event3]],Table16[#All],3,FALSE),0)</f>
        <v>0</v>
      </c>
      <c r="K11" s="99">
        <f>IFERROR(VLOOKUP(Table_1[[#This Row],[L2 Event4]],Table16[#All],3,FALSE),0)</f>
        <v>70</v>
      </c>
      <c r="L11" s="99">
        <f>IFERROR(VLOOKUP(Table_1[[#This Row],[L1 Event1]],Table16[#All],4,FALSE),0)</f>
        <v>60</v>
      </c>
      <c r="M11" s="5">
        <f>SUM(E11:L11)</f>
        <v>130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130</v>
      </c>
      <c r="O11" s="5" cm="1">
        <f t="array" aca="1" ref="O11" ca="1">IFERROR(SUM(LARGE(OFFSET(E11,0,0,1,'points tables'!$G$2),{1,2})/2*3),(IFERROR(SUM(LARGE(OFFSET(E11,0,0,1,'points tables'!$G$2),{1})/2*3),0)))</f>
        <v>195</v>
      </c>
      <c r="P11" s="78">
        <f ca="1">IF(D11=3,N11,O11)</f>
        <v>130</v>
      </c>
      <c r="Q11" s="6" cm="1">
        <f t="array" ref="Q11">IFERROR(SUM(LARGE(E11:L11,{1,2,3,4})),0)</f>
        <v>130</v>
      </c>
      <c r="R11" s="37"/>
      <c r="S11" s="37"/>
      <c r="T11" s="37"/>
      <c r="U11" s="37"/>
      <c r="V11" s="37"/>
      <c r="W11" s="37"/>
      <c r="X11" s="37">
        <v>3</v>
      </c>
      <c r="Y11" s="37">
        <v>5</v>
      </c>
      <c r="Z11" s="8"/>
      <c r="AA11" s="8"/>
      <c r="AB11" s="8"/>
    </row>
    <row r="12" spans="1:28" ht="18.75" customHeight="1" x14ac:dyDescent="0.3">
      <c r="A12" s="3">
        <v>9</v>
      </c>
      <c r="B12" s="54" t="s">
        <v>108</v>
      </c>
      <c r="C12" s="5" t="s">
        <v>7</v>
      </c>
      <c r="D12" s="5">
        <v>3</v>
      </c>
      <c r="E12" s="99">
        <f>IFERROR(VLOOKUP(Table_1[[#This Row],[L3 Event1]],Table16[#All],2,FALSE),0)</f>
        <v>0</v>
      </c>
      <c r="F12" s="99">
        <f>IFERROR(VLOOKUP(Table_1[[#This Row],[L3 Event2]],Table16[#All],2,FALSE),0)</f>
        <v>0</v>
      </c>
      <c r="G12" s="99">
        <f>IFERROR(VLOOKUP(Table_1[[#This Row],[L3 Event3]],Table16[#All],2,FALSE),0)</f>
        <v>0</v>
      </c>
      <c r="H12" s="99">
        <f>IFERROR(VLOOKUP(Table_1[[#This Row],[L2 Event1]],Table16[#All],3,FALSE),0)</f>
        <v>0</v>
      </c>
      <c r="I12" s="99">
        <f>IFERROR(VLOOKUP(Table_1[[#This Row],[L2 Event2]],Table16[#All],3,FALSE),0)</f>
        <v>45</v>
      </c>
      <c r="J12" s="99">
        <f>IFERROR(VLOOKUP(Table_1[[#This Row],[L2 Event3]],Table16[#All],3,FALSE),0)</f>
        <v>0</v>
      </c>
      <c r="K12" s="99">
        <f>IFERROR(VLOOKUP(Table_1[[#This Row],[L2 Event4]],Table16[#All],3,FALSE),0)</f>
        <v>25</v>
      </c>
      <c r="L12" s="99">
        <f>IFERROR(VLOOKUP(Table_1[[#This Row],[L1 Event1]],Table16[#All],4,FALSE),0)</f>
        <v>40</v>
      </c>
      <c r="M12" s="5">
        <f>SUM(E12:L12)</f>
        <v>110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110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78">
        <f ca="1">IF(D12=3,N12,O12)</f>
        <v>110</v>
      </c>
      <c r="Q12" s="6" cm="1">
        <f t="array" ref="Q12">IFERROR(SUM(LARGE(E12:L12,{1,2,3,4})),0)</f>
        <v>110</v>
      </c>
      <c r="R12" s="37"/>
      <c r="S12" s="37"/>
      <c r="T12" s="37"/>
      <c r="U12" s="37"/>
      <c r="V12" s="37">
        <v>5</v>
      </c>
      <c r="W12" s="37"/>
      <c r="X12" s="37">
        <v>8</v>
      </c>
      <c r="Y12" s="37">
        <v>7</v>
      </c>
      <c r="Z12" s="8"/>
      <c r="AA12" s="8"/>
      <c r="AB12" s="8"/>
    </row>
    <row r="13" spans="1:28" ht="18.75" customHeight="1" x14ac:dyDescent="0.3">
      <c r="A13" s="3">
        <v>10</v>
      </c>
      <c r="B13" s="4" t="s">
        <v>187</v>
      </c>
      <c r="C13" s="5" t="s">
        <v>7</v>
      </c>
      <c r="D13" s="5">
        <v>3</v>
      </c>
      <c r="E13" s="99">
        <f>IFERROR(VLOOKUP(Table_1[[#This Row],[L3 Event1]],Table16[#All],2,FALSE),0)</f>
        <v>0</v>
      </c>
      <c r="F13" s="99">
        <f>IFERROR(VLOOKUP(Table_1[[#This Row],[L3 Event2]],Table16[#All],2,FALSE),0)</f>
        <v>20</v>
      </c>
      <c r="G13" s="99">
        <f>IFERROR(VLOOKUP(Table_1[[#This Row],[L3 Event3]],Table16[#All],2,FALSE),0)</f>
        <v>0</v>
      </c>
      <c r="H13" s="99">
        <f>IFERROR(VLOOKUP(Table_1[[#This Row],[L2 Event1]],Table16[#All],3,FALSE),0)</f>
        <v>0</v>
      </c>
      <c r="I13" s="99">
        <f>IFERROR(VLOOKUP(Table_1[[#This Row],[L2 Event2]],Table16[#All],3,FALSE),0)</f>
        <v>0</v>
      </c>
      <c r="J13" s="99">
        <f>IFERROR(VLOOKUP(Table_1[[#This Row],[L2 Event3]],Table16[#All],3,FALSE),0)</f>
        <v>50</v>
      </c>
      <c r="K13" s="99">
        <f>IFERROR(VLOOKUP(Table_1[[#This Row],[L2 Event4]],Table16[#All],3,FALSE),0)</f>
        <v>0</v>
      </c>
      <c r="L13" s="99">
        <f>IFERROR(VLOOKUP(Table_1[[#This Row],[L1 Event1]],Table16[#All],4,FALSE),0)</f>
        <v>0</v>
      </c>
      <c r="M13" s="5">
        <f>SUM(E13:L13)</f>
        <v>70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70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78">
        <f ca="1">IF(D13=3,N13,O13)</f>
        <v>70</v>
      </c>
      <c r="Q13" s="6" cm="1">
        <f t="array" ref="Q13">IFERROR(SUM(LARGE(E13:L13,{1,2,3,4})),0)</f>
        <v>70</v>
      </c>
      <c r="R13" s="37"/>
      <c r="S13" s="37">
        <v>5</v>
      </c>
      <c r="T13" s="37"/>
      <c r="U13" s="37"/>
      <c r="V13" s="37"/>
      <c r="W13" s="37">
        <v>4</v>
      </c>
      <c r="X13" s="37"/>
      <c r="Y13" s="37"/>
      <c r="Z13" s="8"/>
      <c r="AA13" s="8"/>
      <c r="AB13" s="8"/>
    </row>
    <row r="14" spans="1:28" ht="18.75" customHeight="1" x14ac:dyDescent="0.3">
      <c r="A14" s="3">
        <v>11</v>
      </c>
      <c r="B14" s="4" t="s">
        <v>211</v>
      </c>
      <c r="C14" s="5" t="s">
        <v>7</v>
      </c>
      <c r="D14" s="5">
        <v>3</v>
      </c>
      <c r="E14" s="99">
        <f>IFERROR(VLOOKUP(Table_1[[#This Row],[L3 Event1]],Table16[#All],2,FALSE),0)</f>
        <v>0</v>
      </c>
      <c r="F14" s="99">
        <f>IFERROR(VLOOKUP(Table_1[[#This Row],[L3 Event2]],Table16[#All],2,FALSE),0)</f>
        <v>0</v>
      </c>
      <c r="G14" s="99">
        <f>IFERROR(VLOOKUP(Table_1[[#This Row],[L3 Event3]],Table16[#All],2,FALSE),0)</f>
        <v>0</v>
      </c>
      <c r="H14" s="99">
        <f>IFERROR(VLOOKUP(Table_1[[#This Row],[L2 Event1]],Table16[#All],3,FALSE),0)</f>
        <v>50</v>
      </c>
      <c r="I14" s="99">
        <f>IFERROR(VLOOKUP(Table_1[[#This Row],[L2 Event2]],Table16[#All],3,FALSE),0)</f>
        <v>0</v>
      </c>
      <c r="J14" s="99">
        <f>IFERROR(VLOOKUP(Table_1[[#This Row],[L2 Event3]],Table16[#All],3,FALSE),0)</f>
        <v>0</v>
      </c>
      <c r="K14" s="99">
        <f>IFERROR(VLOOKUP(Table_1[[#This Row],[L2 Event4]],Table16[#All],3,FALSE),0)</f>
        <v>0</v>
      </c>
      <c r="L14" s="99">
        <f>IFERROR(VLOOKUP(Table_1[[#This Row],[L1 Event1]],Table16[#All],4,FALSE),0)</f>
        <v>0</v>
      </c>
      <c r="M14" s="5">
        <f>SUM(E14:L14)</f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78">
        <f ca="1">IF(D14=3,N14,O14)</f>
        <v>50</v>
      </c>
      <c r="Q14" s="6" cm="1">
        <f t="array" ref="Q14">IFERROR(SUM(LARGE(E14:L14,{1,2,3,4})),0)</f>
        <v>50</v>
      </c>
      <c r="R14" s="37"/>
      <c r="S14" s="37"/>
      <c r="T14" s="37"/>
      <c r="U14" s="37">
        <v>4</v>
      </c>
      <c r="V14" s="37"/>
      <c r="W14" s="37"/>
      <c r="X14" s="37"/>
      <c r="Y14" s="37"/>
      <c r="Z14" s="8"/>
      <c r="AA14" s="8"/>
      <c r="AB14" s="8"/>
    </row>
    <row r="15" spans="1:28" ht="18.75" customHeight="1" x14ac:dyDescent="0.3">
      <c r="A15" s="3">
        <v>12</v>
      </c>
      <c r="B15" s="4" t="s">
        <v>243</v>
      </c>
      <c r="C15" s="5" t="s">
        <v>7</v>
      </c>
      <c r="D15" s="5">
        <v>3</v>
      </c>
      <c r="E15" s="99">
        <f>IFERROR(VLOOKUP(Table_1[[#This Row],[L3 Event1]],Table16[#All],2,FALSE),0)</f>
        <v>0</v>
      </c>
      <c r="F15" s="99">
        <f>IFERROR(VLOOKUP(Table_1[[#This Row],[L3 Event2]],Table16[#All],2,FALSE),0)</f>
        <v>0</v>
      </c>
      <c r="G15" s="99">
        <f>IFERROR(VLOOKUP(Table_1[[#This Row],[L3 Event3]],Table16[#All],2,FALSE),0)</f>
        <v>0</v>
      </c>
      <c r="H15" s="99">
        <f>IFERROR(VLOOKUP(Table_1[[#This Row],[L2 Event1]],Table16[#All],3,FALSE),0)</f>
        <v>0</v>
      </c>
      <c r="I15" s="99">
        <f>IFERROR(VLOOKUP(Table_1[[#This Row],[L2 Event2]],Table16[#All],3,FALSE),0)</f>
        <v>0</v>
      </c>
      <c r="J15" s="99">
        <f>IFERROR(VLOOKUP(Table_1[[#This Row],[L2 Event3]],Table16[#All],3,FALSE),0)</f>
        <v>35</v>
      </c>
      <c r="K15" s="99">
        <f>IFERROR(VLOOKUP(Table_1[[#This Row],[L2 Event4]],Table16[#All],3,FALSE),0)</f>
        <v>15</v>
      </c>
      <c r="L15" s="99">
        <f>IFERROR(VLOOKUP(Table_1[[#This Row],[L1 Event1]],Table16[#All],4,FALSE),0)</f>
        <v>0</v>
      </c>
      <c r="M15" s="5">
        <f>SUM(E15:L15)</f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8">
        <f ca="1">IF(D15=3,N15,O15)</f>
        <v>50</v>
      </c>
      <c r="Q15" s="6" cm="1">
        <f t="array" ref="Q15">IFERROR(SUM(LARGE(E15:L15,{1,2,3,4})),0)</f>
        <v>50</v>
      </c>
      <c r="R15" s="37"/>
      <c r="S15" s="37"/>
      <c r="T15" s="37"/>
      <c r="U15" s="37"/>
      <c r="V15" s="37"/>
      <c r="W15" s="37">
        <v>6</v>
      </c>
      <c r="X15" s="37">
        <v>10</v>
      </c>
      <c r="Y15" s="37"/>
      <c r="Z15" s="8"/>
      <c r="AA15" s="8"/>
      <c r="AB15" s="8"/>
    </row>
    <row r="16" spans="1:28" ht="18.75" customHeight="1" x14ac:dyDescent="0.3">
      <c r="A16" s="3">
        <v>13</v>
      </c>
      <c r="B16" s="4" t="s">
        <v>139</v>
      </c>
      <c r="C16" s="5" t="s">
        <v>7</v>
      </c>
      <c r="D16" s="5">
        <v>3</v>
      </c>
      <c r="E16" s="99">
        <f>IFERROR(VLOOKUP(Table_1[[#This Row],[L3 Event1]],Table16[#All],2,FALSE),0)</f>
        <v>0</v>
      </c>
      <c r="F16" s="99">
        <f>IFERROR(VLOOKUP(Table_1[[#This Row],[L3 Event2]],Table16[#All],2,FALSE),0)</f>
        <v>10</v>
      </c>
      <c r="G16" s="99">
        <f>IFERROR(VLOOKUP(Table_1[[#This Row],[L3 Event3]],Table16[#All],2,FALSE),0)</f>
        <v>0</v>
      </c>
      <c r="H16" s="99">
        <f>IFERROR(VLOOKUP(Table_1[[#This Row],[L2 Event1]],Table16[#All],3,FALSE),0)</f>
        <v>0</v>
      </c>
      <c r="I16" s="99">
        <f>IFERROR(VLOOKUP(Table_1[[#This Row],[L2 Event2]],Table16[#All],3,FALSE),0)</f>
        <v>35</v>
      </c>
      <c r="J16" s="99">
        <f>IFERROR(VLOOKUP(Table_1[[#This Row],[L2 Event3]],Table16[#All],3,FALSE),0)</f>
        <v>0</v>
      </c>
      <c r="K16" s="99">
        <f>IFERROR(VLOOKUP(Table_1[[#This Row],[L2 Event4]],Table16[#All],3,FALSE),0)</f>
        <v>0</v>
      </c>
      <c r="L16" s="99">
        <f>IFERROR(VLOOKUP(Table_1[[#This Row],[L1 Event1]],Table16[#All],4,FALSE),0)</f>
        <v>0</v>
      </c>
      <c r="M16" s="5">
        <f>SUM(E16:L16)</f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78">
        <f ca="1">IF(D16=3,N16,O16)</f>
        <v>45</v>
      </c>
      <c r="Q16" s="6" cm="1">
        <f t="array" ref="Q16">IFERROR(SUM(LARGE(E16:L16,{1,2,3,4})),0)</f>
        <v>45</v>
      </c>
      <c r="R16" s="37"/>
      <c r="S16" s="37">
        <v>8</v>
      </c>
      <c r="T16" s="37"/>
      <c r="U16" s="37"/>
      <c r="V16" s="37">
        <v>6</v>
      </c>
      <c r="W16" s="37"/>
      <c r="X16" s="37"/>
      <c r="Y16" s="37"/>
      <c r="Z16" s="8"/>
      <c r="AA16" s="8"/>
      <c r="AB16" s="8"/>
    </row>
    <row r="17" spans="1:28" ht="18.75" customHeight="1" x14ac:dyDescent="0.3">
      <c r="A17" s="3">
        <v>14</v>
      </c>
      <c r="B17" s="52" t="s">
        <v>109</v>
      </c>
      <c r="C17" s="5" t="s">
        <v>7</v>
      </c>
      <c r="D17" s="5">
        <v>3</v>
      </c>
      <c r="E17" s="99">
        <f>IFERROR(VLOOKUP(Table_1[[#This Row],[L3 Event1]],Table16[#All],2,FALSE),0)</f>
        <v>35</v>
      </c>
      <c r="F17" s="99">
        <f>IFERROR(VLOOKUP(Table_1[[#This Row],[L3 Event2]],Table16[#All],2,FALSE),0)</f>
        <v>0</v>
      </c>
      <c r="G17" s="99">
        <f>IFERROR(VLOOKUP(Table_1[[#This Row],[L3 Event3]],Table16[#All],2,FALSE),0)</f>
        <v>0</v>
      </c>
      <c r="H17" s="99">
        <f>IFERROR(VLOOKUP(Table_1[[#This Row],[L2 Event1]],Table16[#All],3,FALSE),0)</f>
        <v>0</v>
      </c>
      <c r="I17" s="99">
        <f>IFERROR(VLOOKUP(Table_1[[#This Row],[L2 Event2]],Table16[#All],3,FALSE),0)</f>
        <v>0</v>
      </c>
      <c r="J17" s="99">
        <f>IFERROR(VLOOKUP(Table_1[[#This Row],[L2 Event3]],Table16[#All],3,FALSE),0)</f>
        <v>0</v>
      </c>
      <c r="K17" s="99">
        <f>IFERROR(VLOOKUP(Table_1[[#This Row],[L2 Event4]],Table16[#All],3,FALSE),0)</f>
        <v>0</v>
      </c>
      <c r="L17" s="99">
        <f>IFERROR(VLOOKUP(Table_1[[#This Row],[L1 Event1]],Table16[#All],4,FALSE),0)</f>
        <v>0</v>
      </c>
      <c r="M17" s="5">
        <f>SUM(E17:L17)</f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78">
        <f ca="1">IF(D17=3,N17,O17)</f>
        <v>35</v>
      </c>
      <c r="Q17" s="6" cm="1">
        <f t="array" ref="Q17">IFERROR(SUM(LARGE(E17:L17,{1,2,3,4})),0)</f>
        <v>35</v>
      </c>
      <c r="R17" s="37">
        <v>2</v>
      </c>
      <c r="S17" s="37"/>
      <c r="T17" s="37"/>
      <c r="U17" s="37"/>
      <c r="V17" s="37"/>
      <c r="W17" s="37"/>
      <c r="X17" s="37"/>
      <c r="Y17" s="37"/>
      <c r="Z17" s="8"/>
      <c r="AA17" s="8"/>
      <c r="AB17" s="8"/>
    </row>
    <row r="18" spans="1:28" ht="18.75" customHeight="1" x14ac:dyDescent="0.3">
      <c r="A18" s="3">
        <v>15</v>
      </c>
      <c r="B18" s="4" t="s">
        <v>208</v>
      </c>
      <c r="C18" s="5" t="s">
        <v>7</v>
      </c>
      <c r="D18" s="5">
        <v>3</v>
      </c>
      <c r="E18" s="99">
        <f>IFERROR(VLOOKUP(Table_1[[#This Row],[L3 Event1]],Table16[#All],2,FALSE),0)</f>
        <v>0</v>
      </c>
      <c r="F18" s="99">
        <f>IFERROR(VLOOKUP(Table_1[[#This Row],[L3 Event2]],Table16[#All],2,FALSE),0)</f>
        <v>0</v>
      </c>
      <c r="G18" s="99">
        <f>IFERROR(VLOOKUP(Table_1[[#This Row],[L3 Event3]],Table16[#All],2,FALSE),0)</f>
        <v>35</v>
      </c>
      <c r="H18" s="99">
        <f>IFERROR(VLOOKUP(Table_1[[#This Row],[L2 Event1]],Table16[#All],3,FALSE),0)</f>
        <v>0</v>
      </c>
      <c r="I18" s="99">
        <f>IFERROR(VLOOKUP(Table_1[[#This Row],[L2 Event2]],Table16[#All],3,FALSE),0)</f>
        <v>0</v>
      </c>
      <c r="J18" s="99">
        <f>IFERROR(VLOOKUP(Table_1[[#This Row],[L2 Event3]],Table16[#All],3,FALSE),0)</f>
        <v>0</v>
      </c>
      <c r="K18" s="99">
        <f>IFERROR(VLOOKUP(Table_1[[#This Row],[L2 Event4]],Table16[#All],3,FALSE),0)</f>
        <v>0</v>
      </c>
      <c r="L18" s="99">
        <f>IFERROR(VLOOKUP(Table_1[[#This Row],[L1 Event1]],Table16[#All],4,FALSE),0)</f>
        <v>0</v>
      </c>
      <c r="M18" s="5">
        <f>SUM(E18:L18)</f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78">
        <f ca="1">IF(D18=3,N18,O18)</f>
        <v>35</v>
      </c>
      <c r="Q18" s="6" cm="1">
        <f t="array" ref="Q18">IFERROR(SUM(LARGE(E18:L18,{1,2,3,4})),0)</f>
        <v>35</v>
      </c>
      <c r="R18" s="37"/>
      <c r="S18" s="37"/>
      <c r="T18" s="37">
        <v>2</v>
      </c>
      <c r="U18" s="37"/>
      <c r="V18" s="37"/>
      <c r="W18" s="37"/>
      <c r="X18" s="37"/>
      <c r="Y18" s="37"/>
      <c r="Z18" s="8"/>
      <c r="AA18" s="8"/>
      <c r="AB18" s="8"/>
    </row>
    <row r="19" spans="1:28" ht="18.75" customHeight="1" x14ac:dyDescent="0.3">
      <c r="A19" s="3">
        <v>16</v>
      </c>
      <c r="B19" s="110" t="s">
        <v>284</v>
      </c>
      <c r="C19" s="5" t="s">
        <v>7</v>
      </c>
      <c r="D19" s="5">
        <v>3</v>
      </c>
      <c r="E19" s="99">
        <f>IFERROR(VLOOKUP(Table_1[[#This Row],[L3 Event1]],Table16[#All],2,FALSE),0)</f>
        <v>0</v>
      </c>
      <c r="F19" s="99">
        <f>IFERROR(VLOOKUP(Table_1[[#This Row],[L3 Event2]],Table16[#All],2,FALSE),0)</f>
        <v>0</v>
      </c>
      <c r="G19" s="99">
        <f>IFERROR(VLOOKUP(Table_1[[#This Row],[L3 Event3]],Table16[#All],2,FALSE),0)</f>
        <v>0</v>
      </c>
      <c r="H19" s="99">
        <f>IFERROR(VLOOKUP(Table_1[[#This Row],[L2 Event1]],Table16[#All],3,FALSE),0)</f>
        <v>0</v>
      </c>
      <c r="I19" s="99">
        <f>IFERROR(VLOOKUP(Table_1[[#This Row],[L2 Event2]],Table16[#All],3,FALSE),0)</f>
        <v>0</v>
      </c>
      <c r="J19" s="99">
        <f>IFERROR(VLOOKUP(Table_1[[#This Row],[L2 Event3]],Table16[#All],3,FALSE),0)</f>
        <v>0</v>
      </c>
      <c r="K19" s="99">
        <f>IFERROR(VLOOKUP(Table_1[[#This Row],[L2 Event4]],Table16[#All],3,FALSE),0)</f>
        <v>30</v>
      </c>
      <c r="L19" s="99">
        <f>IFERROR(VLOOKUP(Table_1[[#This Row],[L1 Event1]],Table16[#All],4,FALSE),0)</f>
        <v>0</v>
      </c>
      <c r="M19" s="5">
        <f>SUM(E19:L19)</f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30</v>
      </c>
      <c r="O19" s="5" cm="1">
        <f t="array" aca="1" ref="O19" ca="1">IFERROR(SUM(LARGE(OFFSET(E19,0,0,1,'points tables'!$G$2),{1,2})/2*3),(IFERROR(SUM(LARGE(OFFSET(E19,0,0,1,'points tables'!$G$2),{1})/2*3),0)))</f>
        <v>45</v>
      </c>
      <c r="P19" s="78">
        <f ca="1">IF(D19=3,N19,O19)</f>
        <v>30</v>
      </c>
      <c r="Q19" s="6" cm="1">
        <f t="array" ref="Q19">IFERROR(SUM(LARGE(E19:L19,{1,2,3,4})),0)</f>
        <v>30</v>
      </c>
      <c r="R19" s="37"/>
      <c r="S19" s="37"/>
      <c r="T19" s="37"/>
      <c r="U19" s="37"/>
      <c r="V19" s="37"/>
      <c r="W19" s="37"/>
      <c r="X19" s="37">
        <v>9</v>
      </c>
      <c r="Y19" s="37"/>
      <c r="Z19" s="8"/>
      <c r="AA19" s="8"/>
      <c r="AB19" s="8"/>
    </row>
    <row r="20" spans="1:28" ht="18.75" customHeight="1" x14ac:dyDescent="0.3">
      <c r="A20" s="3">
        <v>17</v>
      </c>
      <c r="B20" s="60" t="s">
        <v>259</v>
      </c>
      <c r="C20" s="5" t="s">
        <v>7</v>
      </c>
      <c r="D20" s="5">
        <v>3</v>
      </c>
      <c r="E20" s="99">
        <f>IFERROR(VLOOKUP(Table_1[[#This Row],[L3 Event1]],Table16[#All],2,FALSE),0)</f>
        <v>0</v>
      </c>
      <c r="F20" s="99">
        <f>IFERROR(VLOOKUP(Table_1[[#This Row],[L3 Event2]],Table16[#All],2,FALSE),0)</f>
        <v>0</v>
      </c>
      <c r="G20" s="99">
        <f>IFERROR(VLOOKUP(Table_1[[#This Row],[L3 Event3]],Table16[#All],2,FALSE),0)</f>
        <v>0</v>
      </c>
      <c r="H20" s="99">
        <f>IFERROR(VLOOKUP(Table_1[[#This Row],[L2 Event1]],Table16[#All],3,FALSE),0)</f>
        <v>0</v>
      </c>
      <c r="I20" s="99">
        <f>IFERROR(VLOOKUP(Table_1[[#This Row],[L2 Event2]],Table16[#All],3,FALSE),0)</f>
        <v>0</v>
      </c>
      <c r="J20" s="99">
        <f>IFERROR(VLOOKUP(Table_1[[#This Row],[L2 Event3]],Table16[#All],3,FALSE),0)</f>
        <v>30</v>
      </c>
      <c r="K20" s="99">
        <f>IFERROR(VLOOKUP(Table_1[[#This Row],[L2 Event4]],Table16[#All],3,FALSE),0)</f>
        <v>0</v>
      </c>
      <c r="L20" s="99">
        <f>IFERROR(VLOOKUP(Table_1[[#This Row],[L1 Event1]],Table16[#All],4,FALSE),0)</f>
        <v>0</v>
      </c>
      <c r="M20" s="5">
        <f>SUM(E20:L20)</f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30</v>
      </c>
      <c r="O20" s="5" cm="1">
        <f t="array" aca="1" ref="O20" ca="1">IFERROR(SUM(LARGE(OFFSET(E20,0,0,1,'points tables'!$G$2),{1,2})/2*3),(IFERROR(SUM(LARGE(OFFSET(E20,0,0,1,'points tables'!$G$2),{1})/2*3),0)))</f>
        <v>45</v>
      </c>
      <c r="P20" s="78">
        <f ca="1">IF(D20=3,N20,O20)</f>
        <v>30</v>
      </c>
      <c r="Q20" s="6" cm="1">
        <f t="array" ref="Q20">IFERROR(SUM(LARGE(E20:L20,{1,2,3,4})),0)</f>
        <v>30</v>
      </c>
      <c r="R20" s="37"/>
      <c r="S20" s="37"/>
      <c r="T20" s="37"/>
      <c r="U20" s="37"/>
      <c r="V20" s="37"/>
      <c r="W20" s="37">
        <v>9</v>
      </c>
      <c r="X20" s="37"/>
      <c r="Y20" s="37"/>
      <c r="Z20" s="8"/>
      <c r="AA20" s="8"/>
      <c r="AB20" s="8"/>
    </row>
    <row r="21" spans="1:28" ht="18.75" customHeight="1" x14ac:dyDescent="0.3">
      <c r="A21" s="3">
        <v>18</v>
      </c>
      <c r="B21" s="60" t="s">
        <v>161</v>
      </c>
      <c r="C21" s="5" t="s">
        <v>7</v>
      </c>
      <c r="D21" s="5">
        <v>3</v>
      </c>
      <c r="E21" s="99">
        <f>IFERROR(VLOOKUP(Table_1[[#This Row],[L3 Event1]],Table16[#All],2,FALSE),0)</f>
        <v>25</v>
      </c>
      <c r="F21" s="99">
        <f>IFERROR(VLOOKUP(Table_1[[#This Row],[L3 Event2]],Table16[#All],2,FALSE),0)</f>
        <v>0</v>
      </c>
      <c r="G21" s="99">
        <f>IFERROR(VLOOKUP(Table_1[[#This Row],[L3 Event3]],Table16[#All],2,FALSE),0)</f>
        <v>0</v>
      </c>
      <c r="H21" s="99">
        <f>IFERROR(VLOOKUP(Table_1[[#This Row],[L2 Event1]],Table16[#All],3,FALSE),0)</f>
        <v>0</v>
      </c>
      <c r="I21" s="99">
        <f>IFERROR(VLOOKUP(Table_1[[#This Row],[L2 Event2]],Table16[#All],3,FALSE),0)</f>
        <v>0</v>
      </c>
      <c r="J21" s="99">
        <f>IFERROR(VLOOKUP(Table_1[[#This Row],[L2 Event3]],Table16[#All],3,FALSE),0)</f>
        <v>0</v>
      </c>
      <c r="K21" s="99">
        <f>IFERROR(VLOOKUP(Table_1[[#This Row],[L2 Event4]],Table16[#All],3,FALSE),0)</f>
        <v>0</v>
      </c>
      <c r="L21" s="99">
        <f>IFERROR(VLOOKUP(Table_1[[#This Row],[L1 Event1]],Table16[#All],4,FALSE),0)</f>
        <v>0</v>
      </c>
      <c r="M21" s="5">
        <f>SUM(E21:L21)</f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25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78">
        <f ca="1">IF(D21=3,N21,O21)</f>
        <v>25</v>
      </c>
      <c r="Q21" s="6" cm="1">
        <f t="array" ref="Q21">IFERROR(SUM(LARGE(E21:L21,{1,2,3,4})),0)</f>
        <v>25</v>
      </c>
      <c r="R21" s="37">
        <v>3</v>
      </c>
      <c r="S21" s="37"/>
      <c r="T21" s="37"/>
      <c r="U21" s="37"/>
      <c r="V21" s="37"/>
      <c r="W21" s="37"/>
      <c r="X21" s="37"/>
      <c r="Y21" s="37"/>
      <c r="Z21" s="8"/>
      <c r="AA21" s="8"/>
      <c r="AB21" s="8"/>
    </row>
    <row r="22" spans="1:28" ht="18.75" customHeight="1" x14ac:dyDescent="0.3">
      <c r="A22" s="3">
        <v>19</v>
      </c>
      <c r="B22" s="4" t="s">
        <v>244</v>
      </c>
      <c r="C22" s="5" t="s">
        <v>7</v>
      </c>
      <c r="D22" s="5">
        <v>3</v>
      </c>
      <c r="E22" s="99">
        <f>IFERROR(VLOOKUP(Table_1[[#This Row],[L3 Event1]],Table16[#All],2,FALSE),0)</f>
        <v>0</v>
      </c>
      <c r="F22" s="99">
        <f>IFERROR(VLOOKUP(Table_1[[#This Row],[L3 Event2]],Table16[#All],2,FALSE),0)</f>
        <v>0</v>
      </c>
      <c r="G22" s="99">
        <f>IFERROR(VLOOKUP(Table_1[[#This Row],[L3 Event3]],Table16[#All],2,FALSE),0)</f>
        <v>0</v>
      </c>
      <c r="H22" s="99">
        <f>IFERROR(VLOOKUP(Table_1[[#This Row],[L2 Event1]],Table16[#All],3,FALSE),0)</f>
        <v>0</v>
      </c>
      <c r="I22" s="99">
        <f>IFERROR(VLOOKUP(Table_1[[#This Row],[L2 Event2]],Table16[#All],3,FALSE),0)</f>
        <v>0</v>
      </c>
      <c r="J22" s="99">
        <f>IFERROR(VLOOKUP(Table_1[[#This Row],[L2 Event3]],Table16[#All],3,FALSE),0)</f>
        <v>25</v>
      </c>
      <c r="K22" s="99">
        <f>IFERROR(VLOOKUP(Table_1[[#This Row],[L2 Event4]],Table16[#All],3,FALSE),0)</f>
        <v>0</v>
      </c>
      <c r="L22" s="99">
        <f>IFERROR(VLOOKUP(Table_1[[#This Row],[L1 Event1]],Table16[#All],4,FALSE),0)</f>
        <v>0</v>
      </c>
      <c r="M22" s="5">
        <f>SUM(E22:L22)</f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78">
        <f ca="1">IF(D22=3,N22,O22)</f>
        <v>25</v>
      </c>
      <c r="Q22" s="6" cm="1">
        <f t="array" ref="Q22">IFERROR(SUM(LARGE(E22:L22,{1,2,3,4})),0)</f>
        <v>25</v>
      </c>
      <c r="R22" s="37"/>
      <c r="S22" s="37"/>
      <c r="T22" s="37"/>
      <c r="U22" s="37"/>
      <c r="V22" s="37"/>
      <c r="W22" s="37">
        <v>8</v>
      </c>
      <c r="X22" s="37"/>
      <c r="Y22" s="37"/>
      <c r="Z22" s="8"/>
      <c r="AA22" s="8"/>
      <c r="AB22" s="8"/>
    </row>
    <row r="23" spans="1:28" ht="18.75" customHeight="1" x14ac:dyDescent="0.3">
      <c r="A23" s="3">
        <v>20</v>
      </c>
      <c r="B23" s="4" t="s">
        <v>162</v>
      </c>
      <c r="C23" s="5" t="s">
        <v>7</v>
      </c>
      <c r="D23" s="5">
        <v>3</v>
      </c>
      <c r="E23" s="99">
        <f>IFERROR(VLOOKUP(Table_1[[#This Row],[L3 Event1]],Table16[#All],2,FALSE),0)</f>
        <v>20</v>
      </c>
      <c r="F23" s="99">
        <f>IFERROR(VLOOKUP(Table_1[[#This Row],[L3 Event2]],Table16[#All],2,FALSE),0)</f>
        <v>0</v>
      </c>
      <c r="G23" s="99">
        <f>IFERROR(VLOOKUP(Table_1[[#This Row],[L3 Event3]],Table16[#All],2,FALSE),0)</f>
        <v>0</v>
      </c>
      <c r="H23" s="99">
        <f>IFERROR(VLOOKUP(Table_1[[#This Row],[L2 Event1]],Table16[#All],3,FALSE),0)</f>
        <v>0</v>
      </c>
      <c r="I23" s="99">
        <f>IFERROR(VLOOKUP(Table_1[[#This Row],[L2 Event2]],Table16[#All],3,FALSE),0)</f>
        <v>0</v>
      </c>
      <c r="J23" s="99">
        <f>IFERROR(VLOOKUP(Table_1[[#This Row],[L2 Event3]],Table16[#All],3,FALSE),0)</f>
        <v>0</v>
      </c>
      <c r="K23" s="99">
        <f>IFERROR(VLOOKUP(Table_1[[#This Row],[L2 Event4]],Table16[#All],3,FALSE),0)</f>
        <v>0</v>
      </c>
      <c r="L23" s="99">
        <f>IFERROR(VLOOKUP(Table_1[[#This Row],[L1 Event1]],Table16[#All],4,FALSE),0)</f>
        <v>0</v>
      </c>
      <c r="M23" s="5">
        <f>SUM(E23:L23)</f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78">
        <f ca="1">IF(D23=3,N23,O23)</f>
        <v>20</v>
      </c>
      <c r="Q23" s="6" cm="1">
        <f t="array" ref="Q23">IFERROR(SUM(LARGE(E23:L23,{1,2,3,4})),0)</f>
        <v>20</v>
      </c>
      <c r="R23" s="37">
        <v>4</v>
      </c>
      <c r="S23" s="37"/>
      <c r="T23" s="37"/>
      <c r="U23" s="37"/>
      <c r="V23" s="37"/>
      <c r="W23" s="37"/>
      <c r="X23" s="37"/>
      <c r="Y23" s="37"/>
      <c r="Z23" s="8"/>
      <c r="AA23" s="8"/>
      <c r="AB23" s="8"/>
    </row>
    <row r="24" spans="1:28" ht="18.75" customHeight="1" x14ac:dyDescent="0.3">
      <c r="A24" s="3">
        <v>21</v>
      </c>
      <c r="B24" s="126" t="s">
        <v>163</v>
      </c>
      <c r="C24" s="5" t="s">
        <v>7</v>
      </c>
      <c r="D24" s="5">
        <v>3</v>
      </c>
      <c r="E24" s="99">
        <f>IFERROR(VLOOKUP(Table_1[[#This Row],[L3 Event1]],Table16[#All],2,FALSE),0)</f>
        <v>20</v>
      </c>
      <c r="F24" s="99">
        <f>IFERROR(VLOOKUP(Table_1[[#This Row],[L3 Event2]],Table16[#All],2,FALSE),0)</f>
        <v>0</v>
      </c>
      <c r="G24" s="99">
        <f>IFERROR(VLOOKUP(Table_1[[#This Row],[L3 Event3]],Table16[#All],2,FALSE),0)</f>
        <v>0</v>
      </c>
      <c r="H24" s="99">
        <f>IFERROR(VLOOKUP(Table_1[[#This Row],[L2 Event1]],Table16[#All],3,FALSE),0)</f>
        <v>0</v>
      </c>
      <c r="I24" s="99">
        <f>IFERROR(VLOOKUP(Table_1[[#This Row],[L2 Event2]],Table16[#All],3,FALSE),0)</f>
        <v>0</v>
      </c>
      <c r="J24" s="99">
        <f>IFERROR(VLOOKUP(Table_1[[#This Row],[L2 Event3]],Table16[#All],3,FALSE),0)</f>
        <v>0</v>
      </c>
      <c r="K24" s="99">
        <f>IFERROR(VLOOKUP(Table_1[[#This Row],[L2 Event4]],Table16[#All],3,FALSE),0)</f>
        <v>0</v>
      </c>
      <c r="L24" s="99">
        <f>IFERROR(VLOOKUP(Table_1[[#This Row],[L1 Event1]],Table16[#All],4,FALSE),0)</f>
        <v>0</v>
      </c>
      <c r="M24" s="5">
        <f>SUM(E24:L24)</f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78">
        <f ca="1">IF(D24=3,N24,O24)</f>
        <v>20</v>
      </c>
      <c r="Q24" s="6" cm="1">
        <f t="array" ref="Q24">IFERROR(SUM(LARGE(E24:L24,{1,2,3,4})),0)</f>
        <v>20</v>
      </c>
      <c r="R24" s="37">
        <v>5</v>
      </c>
      <c r="S24" s="37"/>
      <c r="T24" s="37"/>
      <c r="U24" s="37"/>
      <c r="V24" s="37"/>
      <c r="W24" s="37"/>
      <c r="X24" s="37"/>
      <c r="Y24" s="37"/>
      <c r="Z24" s="8"/>
      <c r="AA24" s="8"/>
      <c r="AB24" s="8"/>
    </row>
    <row r="25" spans="1:28" ht="18.75" customHeight="1" x14ac:dyDescent="0.3">
      <c r="A25" s="3">
        <v>22</v>
      </c>
      <c r="B25" s="4" t="s">
        <v>172</v>
      </c>
      <c r="C25" s="5" t="s">
        <v>7</v>
      </c>
      <c r="D25" s="5">
        <v>3</v>
      </c>
      <c r="E25" s="99">
        <f>IFERROR(VLOOKUP(Table_1[[#This Row],[L3 Event1]],Table16[#All],2,FALSE),0)</f>
        <v>15</v>
      </c>
      <c r="F25" s="99">
        <f>IFERROR(VLOOKUP(Table_1[[#This Row],[L3 Event2]],Table16[#All],2,FALSE),0)</f>
        <v>0</v>
      </c>
      <c r="G25" s="99">
        <f>IFERROR(VLOOKUP(Table_1[[#This Row],[L3 Event3]],Table16[#All],2,FALSE),0)</f>
        <v>0</v>
      </c>
      <c r="H25" s="99">
        <f>IFERROR(VLOOKUP(Table_1[[#This Row],[L2 Event1]],Table16[#All],3,FALSE),0)</f>
        <v>0</v>
      </c>
      <c r="I25" s="99">
        <f>IFERROR(VLOOKUP(Table_1[[#This Row],[L2 Event2]],Table16[#All],3,FALSE),0)</f>
        <v>0</v>
      </c>
      <c r="J25" s="99">
        <f>IFERROR(VLOOKUP(Table_1[[#This Row],[L2 Event3]],Table16[#All],3,FALSE),0)</f>
        <v>0</v>
      </c>
      <c r="K25" s="99">
        <f>IFERROR(VLOOKUP(Table_1[[#This Row],[L2 Event4]],Table16[#All],3,FALSE),0)</f>
        <v>0</v>
      </c>
      <c r="L25" s="99">
        <f>IFERROR(VLOOKUP(Table_1[[#This Row],[L1 Event1]],Table16[#All],4,FALSE),0)</f>
        <v>0</v>
      </c>
      <c r="M25" s="5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78">
        <f ca="1">IF(D25=3,N25,O25)</f>
        <v>15</v>
      </c>
      <c r="Q25" s="6" cm="1">
        <f t="array" ref="Q25">IFERROR(SUM(LARGE(E25:L25,{1,2,3,4})),0)</f>
        <v>15</v>
      </c>
      <c r="R25" s="37">
        <v>6</v>
      </c>
      <c r="S25" s="37"/>
      <c r="T25" s="37"/>
      <c r="U25" s="37"/>
      <c r="V25" s="37"/>
      <c r="W25" s="37"/>
      <c r="X25" s="37"/>
      <c r="Y25" s="37"/>
      <c r="Z25" s="8"/>
      <c r="AA25" s="8"/>
      <c r="AB25" s="8"/>
    </row>
    <row r="26" spans="1:28" ht="18.75" customHeight="1" x14ac:dyDescent="0.3">
      <c r="A26" s="3">
        <v>23</v>
      </c>
      <c r="B26" s="9"/>
      <c r="C26" s="5" t="s">
        <v>7</v>
      </c>
      <c r="D26" s="5">
        <v>3</v>
      </c>
      <c r="E26" s="99">
        <f>IFERROR(VLOOKUP(Table_1[[#This Row],[L3 Event1]],Table16[#All],2,FALSE),0)</f>
        <v>0</v>
      </c>
      <c r="F26" s="99">
        <f>IFERROR(VLOOKUP(Table_1[[#This Row],[L3 Event2]],Table16[#All],2,FALSE),0)</f>
        <v>0</v>
      </c>
      <c r="G26" s="99">
        <f>IFERROR(VLOOKUP(Table_1[[#This Row],[L3 Event3]],Table16[#All],2,FALSE),0)</f>
        <v>0</v>
      </c>
      <c r="H26" s="99">
        <f>IFERROR(VLOOKUP(Table_1[[#This Row],[L2 Event1]],Table16[#All],3,FALSE),0)</f>
        <v>0</v>
      </c>
      <c r="I26" s="99">
        <f>IFERROR(VLOOKUP(Table_1[[#This Row],[L2 Event2]],Table16[#All],3,FALSE),0)</f>
        <v>0</v>
      </c>
      <c r="J26" s="99">
        <f>IFERROR(VLOOKUP(Table_1[[#This Row],[L2 Event3]],Table16[#All],3,FALSE),0)</f>
        <v>0</v>
      </c>
      <c r="K26" s="99">
        <f>IFERROR(VLOOKUP(Table_1[[#This Row],[L2 Event4]],Table16[#All],3,FALSE),0)</f>
        <v>0</v>
      </c>
      <c r="L26" s="99">
        <f>IFERROR(VLOOKUP(Table_1[[#This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8">
        <f ca="1">IF(D26=3,N26,O26)</f>
        <v>0</v>
      </c>
      <c r="Q26" s="6" cm="1">
        <f t="array" ref="Q26">IFERROR(SUM(LARGE(E26:L26,{1,2,3,4})),0)</f>
        <v>0</v>
      </c>
      <c r="R26" s="37"/>
      <c r="S26" s="37"/>
      <c r="T26" s="37"/>
      <c r="U26" s="37"/>
      <c r="V26" s="37"/>
      <c r="W26" s="37"/>
      <c r="X26" s="37"/>
      <c r="Y26" s="37"/>
      <c r="Z26" s="8"/>
      <c r="AA26" s="8"/>
      <c r="AB26" s="8"/>
    </row>
    <row r="27" spans="1:28" ht="18.75" customHeight="1" x14ac:dyDescent="0.3">
      <c r="A27" s="3">
        <v>24</v>
      </c>
      <c r="B27" s="127"/>
      <c r="C27" s="5" t="s">
        <v>7</v>
      </c>
      <c r="D27" s="5">
        <v>3</v>
      </c>
      <c r="E27" s="99">
        <f>IFERROR(VLOOKUP(Table_1[[#This Row],[L3 Event1]],Table16[#All],2,FALSE),0)</f>
        <v>0</v>
      </c>
      <c r="F27" s="99">
        <f>IFERROR(VLOOKUP(Table_1[[#This Row],[L3 Event2]],Table16[#All],2,FALSE),0)</f>
        <v>0</v>
      </c>
      <c r="G27" s="99">
        <f>IFERROR(VLOOKUP(Table_1[[#This Row],[L3 Event3]],Table16[#All],2,FALSE),0)</f>
        <v>0</v>
      </c>
      <c r="H27" s="99">
        <f>IFERROR(VLOOKUP(Table_1[[#This Row],[L2 Event1]],Table16[#All],3,FALSE),0)</f>
        <v>0</v>
      </c>
      <c r="I27" s="99">
        <f>IFERROR(VLOOKUP(Table_1[[#This Row],[L2 Event2]],Table16[#All],3,FALSE),0)</f>
        <v>0</v>
      </c>
      <c r="J27" s="99">
        <f>IFERROR(VLOOKUP(Table_1[[#This Row],[L2 Event3]],Table16[#All],3,FALSE),0)</f>
        <v>0</v>
      </c>
      <c r="K27" s="99">
        <f>IFERROR(VLOOKUP(Table_1[[#This Row],[L2 Event4]],Table16[#All],3,FALSE),0)</f>
        <v>0</v>
      </c>
      <c r="L27" s="99">
        <f>IFERROR(VLOOKUP(Table_1[[#This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8">
        <f ca="1">IF(D27=3,N27,O27)</f>
        <v>0</v>
      </c>
      <c r="Q27" s="6" cm="1">
        <f t="array" ref="Q27">IFERROR(SUM(LARGE(E27:L27,{1,2,3,4})),0)</f>
        <v>0</v>
      </c>
      <c r="R27" s="37"/>
      <c r="S27" s="37"/>
      <c r="T27" s="37"/>
      <c r="U27" s="37"/>
      <c r="V27" s="37"/>
      <c r="W27" s="37"/>
      <c r="X27" s="37"/>
      <c r="Y27" s="37"/>
      <c r="Z27" s="8"/>
      <c r="AA27" s="8"/>
      <c r="AB27" s="8"/>
    </row>
    <row r="28" spans="1:28" ht="18.75" customHeight="1" x14ac:dyDescent="0.3">
      <c r="A28" s="61">
        <v>25</v>
      </c>
      <c r="B28" s="63"/>
      <c r="C28" s="62" t="s">
        <v>7</v>
      </c>
      <c r="D28" s="5">
        <v>3</v>
      </c>
      <c r="E28" s="99">
        <f>IFERROR(VLOOKUP(Table_1[[#This Row],[L3 Event1]],Table16[#All],2,FALSE),0)</f>
        <v>0</v>
      </c>
      <c r="F28" s="99">
        <f>IFERROR(VLOOKUP(Table_1[[#This Row],[L3 Event2]],Table16[#All],2,FALSE),0)</f>
        <v>0</v>
      </c>
      <c r="G28" s="99">
        <f>IFERROR(VLOOKUP(Table_1[[#This Row],[L3 Event3]],Table16[#All],2,FALSE),0)</f>
        <v>0</v>
      </c>
      <c r="H28" s="99">
        <f>IFERROR(VLOOKUP(Table_1[[#This Row],[L2 Event1]],Table16[#All],3,FALSE),0)</f>
        <v>0</v>
      </c>
      <c r="I28" s="99">
        <f>IFERROR(VLOOKUP(Table_1[[#This Row],[L2 Event2]],Table16[#All],3,FALSE),0)</f>
        <v>0</v>
      </c>
      <c r="J28" s="99">
        <f>IFERROR(VLOOKUP(Table_1[[#This Row],[L2 Event3]],Table16[#All],3,FALSE),0)</f>
        <v>0</v>
      </c>
      <c r="K28" s="99">
        <f>IFERROR(VLOOKUP(Table_1[[#This Row],[L2 Event4]],Table16[#All],3,FALSE),0)</f>
        <v>0</v>
      </c>
      <c r="L28" s="99">
        <f>IFERROR(VLOOKUP(Table_1[[#This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8">
        <f ca="1">IF(D28=3,N28,O28)</f>
        <v>0</v>
      </c>
      <c r="Q28" s="6" cm="1">
        <f t="array" ref="Q28">IFERROR(SUM(LARGE(E28:L28,{1,2,3,4})),0)</f>
        <v>0</v>
      </c>
      <c r="R28" s="37"/>
      <c r="S28" s="37"/>
      <c r="T28" s="37"/>
      <c r="U28" s="37"/>
      <c r="V28" s="37"/>
      <c r="W28" s="37"/>
      <c r="X28" s="37"/>
      <c r="Y28" s="37"/>
      <c r="Z28" s="8"/>
      <c r="AA28" s="8"/>
      <c r="AB28" s="8"/>
    </row>
    <row r="29" spans="1:28" ht="18.75" customHeight="1" x14ac:dyDescent="0.3">
      <c r="A29" s="61">
        <v>26</v>
      </c>
      <c r="B29" s="84"/>
      <c r="C29" s="62" t="s">
        <v>7</v>
      </c>
      <c r="D29" s="5">
        <v>3</v>
      </c>
      <c r="E29" s="99">
        <f>IFERROR(VLOOKUP(Table_1[[#This Row],[L3 Event1]],Table16[#All],2,FALSE),0)</f>
        <v>0</v>
      </c>
      <c r="F29" s="99">
        <f>IFERROR(VLOOKUP(Table_1[[#This Row],[L3 Event2]],Table16[#All],2,FALSE),0)</f>
        <v>0</v>
      </c>
      <c r="G29" s="99">
        <f>IFERROR(VLOOKUP(Table_1[[#This Row],[L3 Event3]],Table16[#All],2,FALSE),0)</f>
        <v>0</v>
      </c>
      <c r="H29" s="99">
        <f>IFERROR(VLOOKUP(Table_1[[#This Row],[L2 Event1]],Table16[#All],3,FALSE),0)</f>
        <v>0</v>
      </c>
      <c r="I29" s="99">
        <f>IFERROR(VLOOKUP(Table_1[[#This Row],[L2 Event2]],Table16[#All],3,FALSE),0)</f>
        <v>0</v>
      </c>
      <c r="J29" s="99">
        <f>IFERROR(VLOOKUP(Table_1[[#This Row],[L2 Event3]],Table16[#All],3,FALSE),0)</f>
        <v>0</v>
      </c>
      <c r="K29" s="99">
        <f>IFERROR(VLOOKUP(Table_1[[#This Row],[L2 Event4]],Table16[#All],3,FALSE),0)</f>
        <v>0</v>
      </c>
      <c r="L29" s="99">
        <f>IFERROR(VLOOKUP(Table_1[[#This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8">
        <f ca="1">IF(D29=3,N29,O29)</f>
        <v>0</v>
      </c>
      <c r="Q29" s="6" cm="1">
        <f t="array" ref="Q29">IFERROR(SUM(LARGE(E29:L29,{1,2,3,4})),0)</f>
        <v>0</v>
      </c>
      <c r="R29" s="37"/>
      <c r="S29" s="37"/>
      <c r="T29" s="37"/>
      <c r="U29" s="37"/>
      <c r="V29" s="37"/>
      <c r="W29" s="37"/>
      <c r="X29" s="37"/>
      <c r="Y29" s="37"/>
      <c r="Z29" s="8"/>
      <c r="AA29" s="8"/>
      <c r="AB29" s="8"/>
    </row>
    <row r="30" spans="1:28" ht="18.75" customHeight="1" x14ac:dyDescent="0.3">
      <c r="A30" s="3">
        <v>27</v>
      </c>
      <c r="B30" s="100"/>
      <c r="C30" s="5" t="s">
        <v>7</v>
      </c>
      <c r="D30" s="5">
        <v>3</v>
      </c>
      <c r="E30" s="99">
        <f>IFERROR(VLOOKUP(Table_1[[#This Row],[L3 Event1]],Table16[#All],2,FALSE),0)</f>
        <v>0</v>
      </c>
      <c r="F30" s="99">
        <f>IFERROR(VLOOKUP(Table_1[[#This Row],[L3 Event2]],Table16[#All],2,FALSE),0)</f>
        <v>0</v>
      </c>
      <c r="G30" s="99">
        <f>IFERROR(VLOOKUP(Table_1[[#This Row],[L3 Event3]],Table16[#All],2,FALSE),0)</f>
        <v>0</v>
      </c>
      <c r="H30" s="99">
        <f>IFERROR(VLOOKUP(Table_1[[#This Row],[L2 Event1]],Table16[#All],3,FALSE),0)</f>
        <v>0</v>
      </c>
      <c r="I30" s="99">
        <f>IFERROR(VLOOKUP(Table_1[[#This Row],[L2 Event2]],Table16[#All],3,FALSE),0)</f>
        <v>0</v>
      </c>
      <c r="J30" s="99">
        <f>IFERROR(VLOOKUP(Table_1[[#This Row],[L2 Event3]],Table16[#All],3,FALSE),0)</f>
        <v>0</v>
      </c>
      <c r="K30" s="99">
        <f>IFERROR(VLOOKUP(Table_1[[#This Row],[L2 Event4]],Table16[#All],3,FALSE),0)</f>
        <v>0</v>
      </c>
      <c r="L30" s="99">
        <f>IFERROR(VLOOKUP(Table_1[[#This Row],[L1 Event1]],Table16[#All],4,FALSE),0)</f>
        <v>0</v>
      </c>
      <c r="M30" s="5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8">
        <f ca="1">IF(D30=3,N30,O30)</f>
        <v>0</v>
      </c>
      <c r="Q30" s="6" cm="1">
        <f t="array" ref="Q30">IFERROR(SUM(LARGE(E30:L30,{1,2,3,4})),0)</f>
        <v>0</v>
      </c>
      <c r="R30" s="37"/>
      <c r="S30" s="37"/>
      <c r="T30" s="37"/>
      <c r="U30" s="37"/>
      <c r="V30" s="37"/>
      <c r="W30" s="37"/>
      <c r="X30" s="37"/>
      <c r="Y30" s="37"/>
      <c r="Z30" s="8"/>
      <c r="AA30" s="8"/>
      <c r="AB30" s="8"/>
    </row>
    <row r="31" spans="1:28" ht="18.75" customHeight="1" x14ac:dyDescent="0.3">
      <c r="A31" s="3">
        <v>28</v>
      </c>
      <c r="B31" s="1"/>
      <c r="C31" s="5" t="s">
        <v>7</v>
      </c>
      <c r="D31" s="5">
        <v>3</v>
      </c>
      <c r="E31" s="99">
        <f>IFERROR(VLOOKUP(Table_1[[#This Row],[L3 Event1]],Table16[#All],2,FALSE),0)</f>
        <v>0</v>
      </c>
      <c r="F31" s="99">
        <f>IFERROR(VLOOKUP(Table_1[[#This Row],[L3 Event2]],Table16[#All],2,FALSE),0)</f>
        <v>0</v>
      </c>
      <c r="G31" s="99">
        <f>IFERROR(VLOOKUP(Table_1[[#This Row],[L3 Event3]],Table16[#All],2,FALSE),0)</f>
        <v>0</v>
      </c>
      <c r="H31" s="99">
        <f>IFERROR(VLOOKUP(Table_1[[#This Row],[L2 Event1]],Table16[#All],3,FALSE),0)</f>
        <v>0</v>
      </c>
      <c r="I31" s="99">
        <f>IFERROR(VLOOKUP(Table_1[[#This Row],[L2 Event2]],Table16[#All],3,FALSE),0)</f>
        <v>0</v>
      </c>
      <c r="J31" s="99">
        <f>IFERROR(VLOOKUP(Table_1[[#This Row],[L2 Event3]],Table16[#All],3,FALSE),0)</f>
        <v>0</v>
      </c>
      <c r="K31" s="99">
        <f>IFERROR(VLOOKUP(Table_1[[#This Row],[L2 Event4]],Table16[#All],3,FALSE),0)</f>
        <v>0</v>
      </c>
      <c r="L31" s="99">
        <f>IFERROR(VLOOKUP(Table_1[[#This Row],[L1 Event1]],Table16[#All],4,FALSE),0)</f>
        <v>0</v>
      </c>
      <c r="M31" s="5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8">
        <f ca="1">IF(D31=3,N31,O31)</f>
        <v>0</v>
      </c>
      <c r="Q31" s="6" cm="1">
        <f t="array" ref="Q31">IFERROR(SUM(LARGE(E31:L31,{1,2,3,4})),0)</f>
        <v>0</v>
      </c>
      <c r="R31" s="37"/>
      <c r="S31" s="37"/>
      <c r="T31" s="37"/>
      <c r="U31" s="37"/>
      <c r="V31" s="37"/>
      <c r="W31" s="37"/>
      <c r="X31" s="37"/>
      <c r="Y31" s="37"/>
      <c r="Z31" s="8"/>
      <c r="AA31" s="8"/>
      <c r="AB31" s="8"/>
    </row>
    <row r="32" spans="1:28" ht="18.75" customHeight="1" x14ac:dyDescent="0.3">
      <c r="A32" s="3">
        <v>29</v>
      </c>
      <c r="B32" s="54"/>
      <c r="C32" s="5" t="s">
        <v>7</v>
      </c>
      <c r="D32" s="5">
        <v>3</v>
      </c>
      <c r="E32" s="99">
        <f>IFERROR(VLOOKUP(Table_1[[#This Row],[L3 Event1]],Table16[#All],2,FALSE),0)</f>
        <v>0</v>
      </c>
      <c r="F32" s="99">
        <f>IFERROR(VLOOKUP(Table_1[[#This Row],[L3 Event2]],Table16[#All],2,FALSE),0)</f>
        <v>0</v>
      </c>
      <c r="G32" s="99">
        <f>IFERROR(VLOOKUP(Table_1[[#This Row],[L3 Event3]],Table16[#All],2,FALSE),0)</f>
        <v>0</v>
      </c>
      <c r="H32" s="99">
        <f>IFERROR(VLOOKUP(Table_1[[#This Row],[L2 Event1]],Table16[#All],3,FALSE),0)</f>
        <v>0</v>
      </c>
      <c r="I32" s="99">
        <f>IFERROR(VLOOKUP(Table_1[[#This Row],[L2 Event2]],Table16[#All],3,FALSE),0)</f>
        <v>0</v>
      </c>
      <c r="J32" s="99">
        <f>IFERROR(VLOOKUP(Table_1[[#This Row],[L2 Event3]],Table16[#All],3,FALSE),0)</f>
        <v>0</v>
      </c>
      <c r="K32" s="99">
        <f>IFERROR(VLOOKUP(Table_1[[#This Row],[L2 Event4]],Table16[#All],3,FALSE),0)</f>
        <v>0</v>
      </c>
      <c r="L32" s="99">
        <f>IFERROR(VLOOKUP(Table_1[[#This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8">
        <f ca="1">IF(D32=3,N32,O32)</f>
        <v>0</v>
      </c>
      <c r="Q32" s="6" cm="1">
        <f t="array" ref="Q32">IFERROR(SUM(LARGE(E32:L32,{1,2,3,4})),0)</f>
        <v>0</v>
      </c>
      <c r="R32" s="37"/>
      <c r="S32" s="37"/>
      <c r="T32" s="37"/>
      <c r="U32" s="37"/>
      <c r="V32" s="37"/>
      <c r="W32" s="37"/>
      <c r="X32" s="37"/>
      <c r="Y32" s="37"/>
      <c r="Z32" s="8"/>
      <c r="AA32" s="8"/>
      <c r="AB32" s="8"/>
    </row>
    <row r="33" spans="1:28" ht="18.75" customHeight="1" x14ac:dyDescent="0.3">
      <c r="A33" s="3">
        <v>30</v>
      </c>
      <c r="B33" s="9"/>
      <c r="C33" s="5" t="s">
        <v>7</v>
      </c>
      <c r="D33" s="5">
        <v>3</v>
      </c>
      <c r="E33" s="99">
        <f>IFERROR(VLOOKUP(Table_1[[#This Row],[L3 Event1]],Table16[#All],2,FALSE),0)</f>
        <v>0</v>
      </c>
      <c r="F33" s="99">
        <f>IFERROR(VLOOKUP(Table_1[[#This Row],[L3 Event2]],Table16[#All],2,FALSE),0)</f>
        <v>0</v>
      </c>
      <c r="G33" s="99">
        <f>IFERROR(VLOOKUP(Table_1[[#This Row],[L3 Event3]],Table16[#All],2,FALSE),0)</f>
        <v>0</v>
      </c>
      <c r="H33" s="99">
        <f>IFERROR(VLOOKUP(Table_1[[#This Row],[L2 Event1]],Table16[#All],3,FALSE),0)</f>
        <v>0</v>
      </c>
      <c r="I33" s="99">
        <f>IFERROR(VLOOKUP(Table_1[[#This Row],[L2 Event2]],Table16[#All],3,FALSE),0)</f>
        <v>0</v>
      </c>
      <c r="J33" s="99">
        <f>IFERROR(VLOOKUP(Table_1[[#This Row],[L2 Event3]],Table16[#All],3,FALSE),0)</f>
        <v>0</v>
      </c>
      <c r="K33" s="99">
        <f>IFERROR(VLOOKUP(Table_1[[#This Row],[L2 Event4]],Table16[#All],3,FALSE),0)</f>
        <v>0</v>
      </c>
      <c r="L33" s="99">
        <f>IFERROR(VLOOKUP(Table_1[[#This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8">
        <f ca="1">IF(D33=3,N33,O33)</f>
        <v>0</v>
      </c>
      <c r="Q33" s="6" cm="1">
        <f t="array" ref="Q33">IFERROR(SUM(LARGE(E33:L33,{1,2,3,4})),0)</f>
        <v>0</v>
      </c>
      <c r="R33" s="37"/>
      <c r="S33" s="37"/>
      <c r="T33" s="37"/>
      <c r="U33" s="37"/>
      <c r="V33" s="37"/>
      <c r="W33" s="37"/>
      <c r="X33" s="37"/>
      <c r="Y33" s="37"/>
      <c r="Z33" s="8"/>
      <c r="AA33" s="8"/>
      <c r="AB33" s="8"/>
    </row>
    <row r="34" spans="1:28" ht="18.75" customHeight="1" x14ac:dyDescent="0.3">
      <c r="A34" s="3">
        <v>31</v>
      </c>
      <c r="B34" s="4"/>
      <c r="C34" s="5" t="s">
        <v>7</v>
      </c>
      <c r="D34" s="5">
        <v>3</v>
      </c>
      <c r="E34" s="99">
        <f>IFERROR(VLOOKUP(Table_1[[#This Row],[L3 Event1]],Table16[#All],2,FALSE),0)</f>
        <v>0</v>
      </c>
      <c r="F34" s="99">
        <f>IFERROR(VLOOKUP(Table_1[[#This Row],[L3 Event2]],Table16[#All],2,FALSE),0)</f>
        <v>0</v>
      </c>
      <c r="G34" s="99">
        <f>IFERROR(VLOOKUP(Table_1[[#This Row],[L3 Event3]],Table16[#All],2,FALSE),0)</f>
        <v>0</v>
      </c>
      <c r="H34" s="99">
        <f>IFERROR(VLOOKUP(Table_1[[#This Row],[L2 Event1]],Table16[#All],3,FALSE),0)</f>
        <v>0</v>
      </c>
      <c r="I34" s="99">
        <f>IFERROR(VLOOKUP(Table_1[[#This Row],[L2 Event2]],Table16[#All],3,FALSE),0)</f>
        <v>0</v>
      </c>
      <c r="J34" s="99">
        <f>IFERROR(VLOOKUP(Table_1[[#This Row],[L2 Event3]],Table16[#All],3,FALSE),0)</f>
        <v>0</v>
      </c>
      <c r="K34" s="99">
        <f>IFERROR(VLOOKUP(Table_1[[#This Row],[L2 Event4]],Table16[#All],3,FALSE),0)</f>
        <v>0</v>
      </c>
      <c r="L34" s="99">
        <f>IFERROR(VLOOKUP(Table_1[[#This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8">
        <f ca="1">IF(D34=3,N34,O34)</f>
        <v>0</v>
      </c>
      <c r="Q34" s="6" cm="1">
        <f t="array" ref="Q34">IFERROR(SUM(LARGE(E34:L34,{1,2,3,4})),0)</f>
        <v>0</v>
      </c>
      <c r="R34" s="37"/>
      <c r="S34" s="37"/>
      <c r="T34" s="37"/>
      <c r="U34" s="37"/>
      <c r="V34" s="37"/>
      <c r="W34" s="37"/>
      <c r="X34" s="37"/>
      <c r="Y34" s="37"/>
      <c r="Z34" s="8"/>
      <c r="AA34" s="8"/>
      <c r="AB34" s="8"/>
    </row>
    <row r="35" spans="1:28" ht="18.75" customHeight="1" x14ac:dyDescent="0.3">
      <c r="A35" s="3">
        <v>32</v>
      </c>
      <c r="B35" s="8"/>
      <c r="C35" s="5" t="s">
        <v>7</v>
      </c>
      <c r="D35" s="5">
        <v>3</v>
      </c>
      <c r="E35" s="99">
        <f>IFERROR(VLOOKUP(Table_1[[#This Row],[L3 Event1]],Table16[#All],2,FALSE),0)</f>
        <v>0</v>
      </c>
      <c r="F35" s="99">
        <f>IFERROR(VLOOKUP(Table_1[[#This Row],[L3 Event2]],Table16[#All],2,FALSE),0)</f>
        <v>0</v>
      </c>
      <c r="G35" s="99">
        <f>IFERROR(VLOOKUP(Table_1[[#This Row],[L3 Event3]],Table16[#All],2,FALSE),0)</f>
        <v>0</v>
      </c>
      <c r="H35" s="99">
        <f>IFERROR(VLOOKUP(Table_1[[#This Row],[L2 Event1]],Table16[#All],3,FALSE),0)</f>
        <v>0</v>
      </c>
      <c r="I35" s="99">
        <f>IFERROR(VLOOKUP(Table_1[[#This Row],[L2 Event2]],Table16[#All],3,FALSE),0)</f>
        <v>0</v>
      </c>
      <c r="J35" s="99">
        <f>IFERROR(VLOOKUP(Table_1[[#This Row],[L2 Event3]],Table16[#All],3,FALSE),0)</f>
        <v>0</v>
      </c>
      <c r="K35" s="99">
        <f>IFERROR(VLOOKUP(Table_1[[#This Row],[L2 Event4]],Table16[#All],3,FALSE),0)</f>
        <v>0</v>
      </c>
      <c r="L35" s="99">
        <f>IFERROR(VLOOKUP(Table_1[[#This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8">
        <f ca="1">IF(D35=3,N35,O35)</f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</row>
    <row r="36" spans="1:28" ht="18.75" customHeight="1" x14ac:dyDescent="0.3">
      <c r="A36" s="3">
        <v>33</v>
      </c>
      <c r="B36" s="4"/>
      <c r="C36" s="5" t="s">
        <v>7</v>
      </c>
      <c r="D36" s="5">
        <v>3</v>
      </c>
      <c r="E36" s="99">
        <f>IFERROR(VLOOKUP(Table_1[[#This Row],[L3 Event1]],Table16[#All],2,FALSE),0)</f>
        <v>0</v>
      </c>
      <c r="F36" s="99">
        <f>IFERROR(VLOOKUP(Table_1[[#This Row],[L3 Event2]],Table16[#All],2,FALSE),0)</f>
        <v>0</v>
      </c>
      <c r="G36" s="99">
        <f>IFERROR(VLOOKUP(Table_1[[#This Row],[L3 Event3]],Table16[#All],2,FALSE),0)</f>
        <v>0</v>
      </c>
      <c r="H36" s="99">
        <f>IFERROR(VLOOKUP(Table_1[[#This Row],[L2 Event1]],Table16[#All],3,FALSE),0)</f>
        <v>0</v>
      </c>
      <c r="I36" s="99">
        <f>IFERROR(VLOOKUP(Table_1[[#This Row],[L2 Event2]],Table16[#All],3,FALSE),0)</f>
        <v>0</v>
      </c>
      <c r="J36" s="99">
        <f>IFERROR(VLOOKUP(Table_1[[#This Row],[L2 Event3]],Table16[#All],3,FALSE),0)</f>
        <v>0</v>
      </c>
      <c r="K36" s="99">
        <f>IFERROR(VLOOKUP(Table_1[[#This Row],[L2 Event4]],Table16[#All],3,FALSE),0)</f>
        <v>0</v>
      </c>
      <c r="L36" s="99">
        <f>IFERROR(VLOOKUP(Table_1[[#This Row],[L1 Event1]],Table16[#All],4,FALSE),0)</f>
        <v>0</v>
      </c>
      <c r="M36" s="5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8">
        <f ca="1">IF(D36=3,N36,O36)</f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</row>
    <row r="37" spans="1:28" ht="18.75" customHeight="1" x14ac:dyDescent="0.3">
      <c r="A37" s="3">
        <v>34</v>
      </c>
      <c r="B37" s="11"/>
      <c r="C37" s="5" t="s">
        <v>7</v>
      </c>
      <c r="D37" s="5">
        <v>3</v>
      </c>
      <c r="E37" s="99">
        <f>IFERROR(VLOOKUP(Table_1[[#This Row],[L3 Event1]],Table16[#All],2,FALSE),0)</f>
        <v>0</v>
      </c>
      <c r="F37" s="99">
        <f>IFERROR(VLOOKUP(Table_1[[#This Row],[L3 Event2]],Table16[#All],2,FALSE),0)</f>
        <v>0</v>
      </c>
      <c r="G37" s="99">
        <f>IFERROR(VLOOKUP(Table_1[[#This Row],[L3 Event3]],Table16[#All],2,FALSE),0)</f>
        <v>0</v>
      </c>
      <c r="H37" s="99">
        <f>IFERROR(VLOOKUP(Table_1[[#This Row],[L2 Event1]],Table16[#All],3,FALSE),0)</f>
        <v>0</v>
      </c>
      <c r="I37" s="99">
        <f>IFERROR(VLOOKUP(Table_1[[#This Row],[L2 Event2]],Table16[#All],3,FALSE),0)</f>
        <v>0</v>
      </c>
      <c r="J37" s="99">
        <f>IFERROR(VLOOKUP(Table_1[[#This Row],[L2 Event3]],Table16[#All],3,FALSE),0)</f>
        <v>0</v>
      </c>
      <c r="K37" s="99">
        <f>IFERROR(VLOOKUP(Table_1[[#This Row],[L2 Event4]],Table16[#All],3,FALSE),0)</f>
        <v>0</v>
      </c>
      <c r="L37" s="99">
        <f>IFERROR(VLOOKUP(Table_1[[#This Row],[L1 Event1]],Table16[#All],4,FALSE),0)</f>
        <v>0</v>
      </c>
      <c r="M37" s="5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8">
        <f ca="1">IF(D37=3,N37,O37)</f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</row>
    <row r="38" spans="1:28" ht="18.75" customHeight="1" x14ac:dyDescent="0.3">
      <c r="A38" s="3">
        <v>35</v>
      </c>
      <c r="B38" s="9"/>
      <c r="C38" s="5" t="s">
        <v>7</v>
      </c>
      <c r="D38" s="5">
        <v>3</v>
      </c>
      <c r="E38" s="99">
        <f>IFERROR(VLOOKUP(Table_1[[#This Row],[L3 Event1]],Table16[#All],2,FALSE),0)</f>
        <v>0</v>
      </c>
      <c r="F38" s="99">
        <f>IFERROR(VLOOKUP(Table_1[[#This Row],[L3 Event2]],Table16[#All],2,FALSE),0)</f>
        <v>0</v>
      </c>
      <c r="G38" s="99">
        <f>IFERROR(VLOOKUP(Table_1[[#This Row],[L3 Event3]],Table16[#All],2,FALSE),0)</f>
        <v>0</v>
      </c>
      <c r="H38" s="99">
        <f>IFERROR(VLOOKUP(Table_1[[#This Row],[L2 Event1]],Table16[#All],3,FALSE),0)</f>
        <v>0</v>
      </c>
      <c r="I38" s="99">
        <f>IFERROR(VLOOKUP(Table_1[[#This Row],[L2 Event2]],Table16[#All],3,FALSE),0)</f>
        <v>0</v>
      </c>
      <c r="J38" s="99">
        <f>IFERROR(VLOOKUP(Table_1[[#This Row],[L2 Event3]],Table16[#All],3,FALSE),0)</f>
        <v>0</v>
      </c>
      <c r="K38" s="99">
        <f>IFERROR(VLOOKUP(Table_1[[#This Row],[L2 Event4]],Table16[#All],3,FALSE),0)</f>
        <v>0</v>
      </c>
      <c r="L38" s="99">
        <f>IFERROR(VLOOKUP(Table_1[[#This Row],[L1 Event1]],Table16[#All],4,FALSE),0)</f>
        <v>0</v>
      </c>
      <c r="M38" s="5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8">
        <f ca="1">IF(D38=3,N38,O38)</f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</row>
    <row r="39" spans="1:28" ht="18.75" customHeight="1" x14ac:dyDescent="0.3">
      <c r="A39" s="3">
        <v>36</v>
      </c>
      <c r="B39" s="4"/>
      <c r="C39" s="5" t="s">
        <v>7</v>
      </c>
      <c r="D39" s="5">
        <v>3</v>
      </c>
      <c r="E39" s="99">
        <f>IFERROR(VLOOKUP(Table_1[[#This Row],[L3 Event1]],Table16[#All],2,FALSE),0)</f>
        <v>0</v>
      </c>
      <c r="F39" s="99">
        <f>IFERROR(VLOOKUP(Table_1[[#This Row],[L3 Event2]],Table16[#All],2,FALSE),0)</f>
        <v>0</v>
      </c>
      <c r="G39" s="99">
        <f>IFERROR(VLOOKUP(Table_1[[#This Row],[L3 Event3]],Table16[#All],2,FALSE),0)</f>
        <v>0</v>
      </c>
      <c r="H39" s="99">
        <f>IFERROR(VLOOKUP(Table_1[[#This Row],[L2 Event1]],Table16[#All],3,FALSE),0)</f>
        <v>0</v>
      </c>
      <c r="I39" s="99">
        <f>IFERROR(VLOOKUP(Table_1[[#This Row],[L2 Event2]],Table16[#All],3,FALSE),0)</f>
        <v>0</v>
      </c>
      <c r="J39" s="99">
        <f>IFERROR(VLOOKUP(Table_1[[#This Row],[L2 Event3]],Table16[#All],3,FALSE),0)</f>
        <v>0</v>
      </c>
      <c r="K39" s="99">
        <f>IFERROR(VLOOKUP(Table_1[[#This Row],[L2 Event4]],Table16[#All],3,FALSE),0)</f>
        <v>0</v>
      </c>
      <c r="L39" s="99">
        <f>IFERROR(VLOOKUP(Table_1[[#This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8">
        <f ca="1">IF(D39=3,N39,O39)</f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</row>
    <row r="40" spans="1:28" ht="18.75" customHeight="1" x14ac:dyDescent="0.3">
      <c r="A40" s="3">
        <v>37</v>
      </c>
      <c r="B40" s="4"/>
      <c r="C40" s="5" t="s">
        <v>7</v>
      </c>
      <c r="D40" s="5">
        <v>3</v>
      </c>
      <c r="E40" s="99">
        <f>IFERROR(VLOOKUP(Table_1[[#This Row],[L3 Event1]],Table16[#All],2,FALSE),0)</f>
        <v>0</v>
      </c>
      <c r="F40" s="99">
        <f>IFERROR(VLOOKUP(Table_1[[#This Row],[L3 Event2]],Table16[#All],2,FALSE),0)</f>
        <v>0</v>
      </c>
      <c r="G40" s="99">
        <f>IFERROR(VLOOKUP(Table_1[[#This Row],[L3 Event3]],Table16[#All],2,FALSE),0)</f>
        <v>0</v>
      </c>
      <c r="H40" s="99">
        <f>IFERROR(VLOOKUP(Table_1[[#This Row],[L2 Event1]],Table16[#All],3,FALSE),0)</f>
        <v>0</v>
      </c>
      <c r="I40" s="99">
        <f>IFERROR(VLOOKUP(Table_1[[#This Row],[L2 Event2]],Table16[#All],3,FALSE),0)</f>
        <v>0</v>
      </c>
      <c r="J40" s="99">
        <f>IFERROR(VLOOKUP(Table_1[[#This Row],[L2 Event3]],Table16[#All],3,FALSE),0)</f>
        <v>0</v>
      </c>
      <c r="K40" s="99">
        <f>IFERROR(VLOOKUP(Table_1[[#This Row],[L2 Event4]],Table16[#All],3,FALSE),0)</f>
        <v>0</v>
      </c>
      <c r="L40" s="99">
        <f>IFERROR(VLOOKUP(Table_1[[#This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8">
        <f ca="1">IF(D40=3,N40,O40)</f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</row>
    <row r="41" spans="1:28" ht="18.75" customHeight="1" x14ac:dyDescent="0.3">
      <c r="A41" s="3">
        <v>38</v>
      </c>
      <c r="B41" s="4"/>
      <c r="C41" s="5" t="s">
        <v>7</v>
      </c>
      <c r="D41" s="5">
        <v>3</v>
      </c>
      <c r="E41" s="99">
        <f>IFERROR(VLOOKUP(Table_1[[#This Row],[L3 Event1]],Table16[#All],2,FALSE),0)</f>
        <v>0</v>
      </c>
      <c r="F41" s="99">
        <f>IFERROR(VLOOKUP(Table_1[[#This Row],[L3 Event2]],Table16[#All],2,FALSE),0)</f>
        <v>0</v>
      </c>
      <c r="G41" s="99">
        <f>IFERROR(VLOOKUP(Table_1[[#This Row],[L3 Event3]],Table16[#All],2,FALSE),0)</f>
        <v>0</v>
      </c>
      <c r="H41" s="99">
        <f>IFERROR(VLOOKUP(Table_1[[#This Row],[L2 Event1]],Table16[#All],3,FALSE),0)</f>
        <v>0</v>
      </c>
      <c r="I41" s="99">
        <f>IFERROR(VLOOKUP(Table_1[[#This Row],[L2 Event2]],Table16[#All],3,FALSE),0)</f>
        <v>0</v>
      </c>
      <c r="J41" s="99">
        <f>IFERROR(VLOOKUP(Table_1[[#This Row],[L2 Event3]],Table16[#All],3,FALSE),0)</f>
        <v>0</v>
      </c>
      <c r="K41" s="99">
        <f>IFERROR(VLOOKUP(Table_1[[#This Row],[L2 Event4]],Table16[#All],3,FALSE),0)</f>
        <v>0</v>
      </c>
      <c r="L41" s="99">
        <f>IFERROR(VLOOKUP(Table_1[[#This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8">
        <f ca="1">IF(D41=3,N41,O41)</f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</row>
    <row r="42" spans="1:28" ht="18.75" customHeight="1" x14ac:dyDescent="0.3">
      <c r="A42" s="3">
        <v>39</v>
      </c>
      <c r="B42" s="4"/>
      <c r="C42" s="5" t="s">
        <v>7</v>
      </c>
      <c r="D42" s="5">
        <v>3</v>
      </c>
      <c r="E42" s="99">
        <f>IFERROR(VLOOKUP(Table_1[[#This Row],[L3 Event1]],Table16[#All],2,FALSE),0)</f>
        <v>0</v>
      </c>
      <c r="F42" s="99">
        <f>IFERROR(VLOOKUP(Table_1[[#This Row],[L3 Event2]],Table16[#All],2,FALSE),0)</f>
        <v>0</v>
      </c>
      <c r="G42" s="99">
        <f>IFERROR(VLOOKUP(Table_1[[#This Row],[L3 Event3]],Table16[#All],2,FALSE),0)</f>
        <v>0</v>
      </c>
      <c r="H42" s="99">
        <f>IFERROR(VLOOKUP(Table_1[[#This Row],[L2 Event1]],Table16[#All],3,FALSE),0)</f>
        <v>0</v>
      </c>
      <c r="I42" s="99">
        <f>IFERROR(VLOOKUP(Table_1[[#This Row],[L2 Event2]],Table16[#All],3,FALSE),0)</f>
        <v>0</v>
      </c>
      <c r="J42" s="99">
        <f>IFERROR(VLOOKUP(Table_1[[#This Row],[L2 Event3]],Table16[#All],3,FALSE),0)</f>
        <v>0</v>
      </c>
      <c r="K42" s="99">
        <f>IFERROR(VLOOKUP(Table_1[[#This Row],[L2 Event4]],Table16[#All],3,FALSE),0)</f>
        <v>0</v>
      </c>
      <c r="L42" s="99">
        <f>IFERROR(VLOOKUP(Table_1[[#This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8">
        <f ca="1">IF(D42=3,N42,O42)</f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</row>
    <row r="43" spans="1:28" ht="18.75" customHeight="1" x14ac:dyDescent="0.3">
      <c r="A43" s="3">
        <v>40</v>
      </c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37"/>
      <c r="U43" s="37"/>
      <c r="V43" s="37"/>
      <c r="W43" s="37"/>
      <c r="X43" s="37"/>
      <c r="Y43" s="37"/>
      <c r="Z43" s="8"/>
      <c r="AA43" s="8"/>
      <c r="AB43" s="8"/>
    </row>
    <row r="44" spans="1:28" ht="18.75" customHeight="1" x14ac:dyDescent="0.3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37"/>
      <c r="U44" s="37"/>
      <c r="V44" s="37"/>
      <c r="W44" s="37"/>
      <c r="X44" s="37"/>
      <c r="Y44" s="37"/>
      <c r="Z44" s="8"/>
      <c r="AA44" s="8"/>
      <c r="AB44" s="8"/>
    </row>
    <row r="45" spans="1:28" ht="18.75" customHeight="1" x14ac:dyDescent="0.3">
      <c r="A45" s="8"/>
      <c r="B45" s="111" t="s">
        <v>285</v>
      </c>
      <c r="C45" s="4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37"/>
      <c r="U45" s="37"/>
      <c r="V45" s="37"/>
      <c r="W45" s="37"/>
      <c r="X45" s="37"/>
      <c r="Y45" s="37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37"/>
      <c r="U46" s="37"/>
      <c r="V46" s="37"/>
      <c r="W46" s="37"/>
      <c r="X46" s="37"/>
      <c r="Y46" s="37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37"/>
      <c r="U47" s="37"/>
      <c r="V47" s="37"/>
      <c r="W47" s="37"/>
      <c r="X47" s="37"/>
      <c r="Y47" s="37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37"/>
      <c r="U48" s="37"/>
      <c r="V48" s="37"/>
      <c r="W48" s="37"/>
      <c r="X48" s="37"/>
      <c r="Y48" s="37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37"/>
      <c r="U49" s="37"/>
      <c r="V49" s="37"/>
      <c r="W49" s="37"/>
      <c r="X49" s="37"/>
      <c r="Y49" s="37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37"/>
      <c r="U50" s="37"/>
      <c r="V50" s="37"/>
      <c r="W50" s="37"/>
      <c r="X50" s="37"/>
      <c r="Y50" s="37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37"/>
      <c r="U51" s="37"/>
      <c r="V51" s="37"/>
      <c r="W51" s="37"/>
      <c r="X51" s="37"/>
      <c r="Y51" s="37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37"/>
      <c r="U52" s="37"/>
      <c r="V52" s="37"/>
      <c r="W52" s="37"/>
      <c r="X52" s="37"/>
      <c r="Y52" s="37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37"/>
      <c r="U53" s="37"/>
      <c r="V53" s="37"/>
      <c r="W53" s="37"/>
      <c r="X53" s="37"/>
      <c r="Y53" s="37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37"/>
      <c r="U54" s="37"/>
      <c r="V54" s="37"/>
      <c r="W54" s="37"/>
      <c r="X54" s="37"/>
      <c r="Y54" s="37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37"/>
      <c r="U55" s="37"/>
      <c r="V55" s="37"/>
      <c r="W55" s="37"/>
      <c r="X55" s="37"/>
      <c r="Y55" s="37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37"/>
      <c r="U56" s="37"/>
      <c r="V56" s="37"/>
      <c r="W56" s="37"/>
      <c r="X56" s="37"/>
      <c r="Y56" s="37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37"/>
      <c r="U57" s="37"/>
      <c r="V57" s="37"/>
      <c r="W57" s="37"/>
      <c r="X57" s="37"/>
      <c r="Y57" s="37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37"/>
      <c r="U58" s="37"/>
      <c r="V58" s="37"/>
      <c r="W58" s="37"/>
      <c r="X58" s="37"/>
      <c r="Y58" s="37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37"/>
      <c r="U59" s="37"/>
      <c r="V59" s="37"/>
      <c r="W59" s="37"/>
      <c r="X59" s="37"/>
      <c r="Y59" s="37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37"/>
      <c r="U60" s="37"/>
      <c r="V60" s="37"/>
      <c r="W60" s="37"/>
      <c r="X60" s="37"/>
      <c r="Y60" s="37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37"/>
      <c r="U61" s="37"/>
      <c r="V61" s="37"/>
      <c r="W61" s="37"/>
      <c r="X61" s="37"/>
      <c r="Y61" s="37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37"/>
      <c r="U62" s="37"/>
      <c r="V62" s="37"/>
      <c r="W62" s="37"/>
      <c r="X62" s="37"/>
      <c r="Y62" s="37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37"/>
      <c r="U63" s="37"/>
      <c r="V63" s="37"/>
      <c r="W63" s="37"/>
      <c r="X63" s="37"/>
      <c r="Y63" s="37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37"/>
      <c r="U64" s="37"/>
      <c r="V64" s="37"/>
      <c r="W64" s="37"/>
      <c r="X64" s="37"/>
      <c r="Y64" s="37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37"/>
      <c r="U65" s="37"/>
      <c r="V65" s="37"/>
      <c r="W65" s="37"/>
      <c r="X65" s="37"/>
      <c r="Y65" s="37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37"/>
      <c r="U66" s="37"/>
      <c r="V66" s="37"/>
      <c r="W66" s="37"/>
      <c r="X66" s="37"/>
      <c r="Y66" s="37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37"/>
      <c r="U67" s="37"/>
      <c r="V67" s="37"/>
      <c r="W67" s="37"/>
      <c r="X67" s="37"/>
      <c r="Y67" s="37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37"/>
      <c r="U68" s="37"/>
      <c r="V68" s="37"/>
      <c r="W68" s="37"/>
      <c r="X68" s="37"/>
      <c r="Y68" s="37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37"/>
      <c r="U69" s="37"/>
      <c r="V69" s="37"/>
      <c r="W69" s="37"/>
      <c r="X69" s="37"/>
      <c r="Y69" s="37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37"/>
      <c r="U70" s="37"/>
      <c r="V70" s="37"/>
      <c r="W70" s="37"/>
      <c r="X70" s="37"/>
      <c r="Y70" s="37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37"/>
      <c r="U71" s="37"/>
      <c r="V71" s="37"/>
      <c r="W71" s="37"/>
      <c r="X71" s="37"/>
      <c r="Y71" s="37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37"/>
      <c r="U72" s="37"/>
      <c r="V72" s="37"/>
      <c r="W72" s="37"/>
      <c r="X72" s="37"/>
      <c r="Y72" s="37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37"/>
      <c r="U73" s="37"/>
      <c r="V73" s="37"/>
      <c r="W73" s="37"/>
      <c r="X73" s="37"/>
      <c r="Y73" s="37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37"/>
      <c r="U74" s="37"/>
      <c r="V74" s="37"/>
      <c r="W74" s="37"/>
      <c r="X74" s="37"/>
      <c r="Y74" s="37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37"/>
      <c r="U75" s="37"/>
      <c r="V75" s="37"/>
      <c r="W75" s="37"/>
      <c r="X75" s="37"/>
      <c r="Y75" s="37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37"/>
      <c r="U76" s="37"/>
      <c r="V76" s="37"/>
      <c r="W76" s="37"/>
      <c r="X76" s="37"/>
      <c r="Y76" s="37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37"/>
      <c r="U77" s="37"/>
      <c r="V77" s="37"/>
      <c r="W77" s="37"/>
      <c r="X77" s="37"/>
      <c r="Y77" s="37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37"/>
      <c r="U78" s="37"/>
      <c r="V78" s="37"/>
      <c r="W78" s="37"/>
      <c r="X78" s="37"/>
      <c r="Y78" s="37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37"/>
      <c r="U79" s="37"/>
      <c r="V79" s="37"/>
      <c r="W79" s="37"/>
      <c r="X79" s="37"/>
      <c r="Y79" s="37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37"/>
      <c r="U80" s="37"/>
      <c r="V80" s="37"/>
      <c r="W80" s="37"/>
      <c r="X80" s="37"/>
      <c r="Y80" s="37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37"/>
      <c r="U81" s="37"/>
      <c r="V81" s="37"/>
      <c r="W81" s="37"/>
      <c r="X81" s="37"/>
      <c r="Y81" s="37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37"/>
      <c r="U82" s="37"/>
      <c r="V82" s="37"/>
      <c r="W82" s="37"/>
      <c r="X82" s="37"/>
      <c r="Y82" s="37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37"/>
      <c r="U83" s="37"/>
      <c r="V83" s="37"/>
      <c r="W83" s="37"/>
      <c r="X83" s="37"/>
      <c r="Y83" s="37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37"/>
      <c r="U84" s="37"/>
      <c r="V84" s="37"/>
      <c r="W84" s="37"/>
      <c r="X84" s="37"/>
      <c r="Y84" s="37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37"/>
      <c r="U85" s="37"/>
      <c r="V85" s="37"/>
      <c r="W85" s="37"/>
      <c r="X85" s="37"/>
      <c r="Y85" s="37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37"/>
      <c r="U86" s="37"/>
      <c r="V86" s="37"/>
      <c r="W86" s="37"/>
      <c r="X86" s="37"/>
      <c r="Y86" s="37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37"/>
      <c r="U87" s="37"/>
      <c r="V87" s="37"/>
      <c r="W87" s="37"/>
      <c r="X87" s="37"/>
      <c r="Y87" s="37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37"/>
      <c r="U88" s="37"/>
      <c r="V88" s="37"/>
      <c r="W88" s="37"/>
      <c r="X88" s="37"/>
      <c r="Y88" s="37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37"/>
      <c r="U89" s="37"/>
      <c r="V89" s="37"/>
      <c r="W89" s="37"/>
      <c r="X89" s="37"/>
      <c r="Y89" s="37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37"/>
      <c r="U90" s="37"/>
      <c r="V90" s="37"/>
      <c r="W90" s="37"/>
      <c r="X90" s="37"/>
      <c r="Y90" s="37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37"/>
      <c r="U91" s="37"/>
      <c r="V91" s="37"/>
      <c r="W91" s="37"/>
      <c r="X91" s="37"/>
      <c r="Y91" s="37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37"/>
      <c r="U92" s="37"/>
      <c r="V92" s="37"/>
      <c r="W92" s="37"/>
      <c r="X92" s="37"/>
      <c r="Y92" s="37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37"/>
      <c r="U93" s="37"/>
      <c r="V93" s="37"/>
      <c r="W93" s="37"/>
      <c r="X93" s="37"/>
      <c r="Y93" s="37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37"/>
      <c r="U94" s="37"/>
      <c r="V94" s="37"/>
      <c r="W94" s="37"/>
      <c r="X94" s="37"/>
      <c r="Y94" s="37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37"/>
      <c r="U95" s="37"/>
      <c r="V95" s="37"/>
      <c r="W95" s="37"/>
      <c r="X95" s="37"/>
      <c r="Y95" s="37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37"/>
      <c r="U96" s="37"/>
      <c r="V96" s="37"/>
      <c r="W96" s="37"/>
      <c r="X96" s="37"/>
      <c r="Y96" s="37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37"/>
      <c r="U97" s="37"/>
      <c r="V97" s="37"/>
      <c r="W97" s="37"/>
      <c r="X97" s="37"/>
      <c r="Y97" s="37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37"/>
      <c r="U98" s="37"/>
      <c r="V98" s="37"/>
      <c r="W98" s="37"/>
      <c r="X98" s="37"/>
      <c r="Y98" s="37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37"/>
      <c r="U99" s="37"/>
      <c r="V99" s="37"/>
      <c r="W99" s="37"/>
      <c r="X99" s="37"/>
      <c r="Y99" s="37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37"/>
      <c r="U100" s="37"/>
      <c r="V100" s="37"/>
      <c r="W100" s="37"/>
      <c r="X100" s="37"/>
      <c r="Y100" s="37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37"/>
      <c r="U101" s="37"/>
      <c r="V101" s="37"/>
      <c r="W101" s="37"/>
      <c r="X101" s="37"/>
      <c r="Y101" s="37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37"/>
      <c r="U102" s="37"/>
      <c r="V102" s="37"/>
      <c r="W102" s="37"/>
      <c r="X102" s="37"/>
      <c r="Y102" s="37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37"/>
      <c r="U103" s="37"/>
      <c r="V103" s="37"/>
      <c r="W103" s="37"/>
      <c r="X103" s="37"/>
      <c r="Y103" s="37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37"/>
      <c r="U104" s="37"/>
      <c r="V104" s="37"/>
      <c r="W104" s="37"/>
      <c r="X104" s="37"/>
      <c r="Y104" s="37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37"/>
      <c r="U105" s="37"/>
      <c r="V105" s="37"/>
      <c r="W105" s="37"/>
      <c r="X105" s="37"/>
      <c r="Y105" s="37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37"/>
      <c r="U106" s="37"/>
      <c r="V106" s="37"/>
      <c r="W106" s="37"/>
      <c r="X106" s="37"/>
      <c r="Y106" s="37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37"/>
      <c r="U107" s="37"/>
      <c r="V107" s="37"/>
      <c r="W107" s="37"/>
      <c r="X107" s="37"/>
      <c r="Y107" s="37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37"/>
      <c r="U108" s="37"/>
      <c r="V108" s="37"/>
      <c r="W108" s="37"/>
      <c r="X108" s="37"/>
      <c r="Y108" s="37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37"/>
      <c r="U109" s="37"/>
      <c r="V109" s="37"/>
      <c r="W109" s="37"/>
      <c r="X109" s="37"/>
      <c r="Y109" s="37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37"/>
      <c r="U110" s="37"/>
      <c r="V110" s="37"/>
      <c r="W110" s="37"/>
      <c r="X110" s="37"/>
      <c r="Y110" s="37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37"/>
      <c r="U111" s="37"/>
      <c r="V111" s="37"/>
      <c r="W111" s="37"/>
      <c r="X111" s="37"/>
      <c r="Y111" s="37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37"/>
      <c r="U112" s="37"/>
      <c r="V112" s="37"/>
      <c r="W112" s="37"/>
      <c r="X112" s="37"/>
      <c r="Y112" s="37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37"/>
      <c r="U113" s="37"/>
      <c r="V113" s="37"/>
      <c r="W113" s="37"/>
      <c r="X113" s="37"/>
      <c r="Y113" s="37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37"/>
      <c r="U114" s="37"/>
      <c r="V114" s="37"/>
      <c r="W114" s="37"/>
      <c r="X114" s="37"/>
      <c r="Y114" s="37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37"/>
      <c r="U115" s="37"/>
      <c r="V115" s="37"/>
      <c r="W115" s="37"/>
      <c r="X115" s="37"/>
      <c r="Y115" s="37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37"/>
      <c r="U116" s="37"/>
      <c r="V116" s="37"/>
      <c r="W116" s="37"/>
      <c r="X116" s="37"/>
      <c r="Y116" s="37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37"/>
      <c r="U117" s="37"/>
      <c r="V117" s="37"/>
      <c r="W117" s="37"/>
      <c r="X117" s="37"/>
      <c r="Y117" s="37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37"/>
      <c r="U118" s="37"/>
      <c r="V118" s="37"/>
      <c r="W118" s="37"/>
      <c r="X118" s="37"/>
      <c r="Y118" s="37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37"/>
      <c r="U119" s="37"/>
      <c r="V119" s="37"/>
      <c r="W119" s="37"/>
      <c r="X119" s="37"/>
      <c r="Y119" s="37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37"/>
      <c r="U120" s="37"/>
      <c r="V120" s="37"/>
      <c r="W120" s="37"/>
      <c r="X120" s="37"/>
      <c r="Y120" s="37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37"/>
      <c r="U121" s="37"/>
      <c r="V121" s="37"/>
      <c r="W121" s="37"/>
      <c r="X121" s="37"/>
      <c r="Y121" s="37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37"/>
      <c r="U122" s="37"/>
      <c r="V122" s="37"/>
      <c r="W122" s="37"/>
      <c r="X122" s="37"/>
      <c r="Y122" s="37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37"/>
      <c r="U123" s="37"/>
      <c r="V123" s="37"/>
      <c r="W123" s="37"/>
      <c r="X123" s="37"/>
      <c r="Y123" s="37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37"/>
      <c r="U124" s="37"/>
      <c r="V124" s="37"/>
      <c r="W124" s="37"/>
      <c r="X124" s="37"/>
      <c r="Y124" s="37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37"/>
      <c r="U125" s="37"/>
      <c r="V125" s="37"/>
      <c r="W125" s="37"/>
      <c r="X125" s="37"/>
      <c r="Y125" s="37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37"/>
      <c r="U126" s="37"/>
      <c r="V126" s="37"/>
      <c r="W126" s="37"/>
      <c r="X126" s="37"/>
      <c r="Y126" s="37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37"/>
      <c r="U127" s="37"/>
      <c r="V127" s="37"/>
      <c r="W127" s="37"/>
      <c r="X127" s="37"/>
      <c r="Y127" s="37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37"/>
      <c r="U128" s="37"/>
      <c r="V128" s="37"/>
      <c r="W128" s="37"/>
      <c r="X128" s="37"/>
      <c r="Y128" s="37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37"/>
      <c r="U129" s="37"/>
      <c r="V129" s="37"/>
      <c r="W129" s="37"/>
      <c r="X129" s="37"/>
      <c r="Y129" s="37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37"/>
      <c r="U130" s="37"/>
      <c r="V130" s="37"/>
      <c r="W130" s="37"/>
      <c r="X130" s="37"/>
      <c r="Y130" s="37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37"/>
      <c r="U131" s="37"/>
      <c r="V131" s="37"/>
      <c r="W131" s="37"/>
      <c r="X131" s="37"/>
      <c r="Y131" s="37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37"/>
      <c r="U132" s="37"/>
      <c r="V132" s="37"/>
      <c r="W132" s="37"/>
      <c r="X132" s="37"/>
      <c r="Y132" s="37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37"/>
      <c r="U133" s="37"/>
      <c r="V133" s="37"/>
      <c r="W133" s="37"/>
      <c r="X133" s="37"/>
      <c r="Y133" s="37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37"/>
      <c r="U134" s="37"/>
      <c r="V134" s="37"/>
      <c r="W134" s="37"/>
      <c r="X134" s="37"/>
      <c r="Y134" s="37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37"/>
      <c r="U135" s="37"/>
      <c r="V135" s="37"/>
      <c r="W135" s="37"/>
      <c r="X135" s="37"/>
      <c r="Y135" s="37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37"/>
      <c r="U136" s="37"/>
      <c r="V136" s="37"/>
      <c r="W136" s="37"/>
      <c r="X136" s="37"/>
      <c r="Y136" s="37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37"/>
      <c r="U137" s="37"/>
      <c r="V137" s="37"/>
      <c r="W137" s="37"/>
      <c r="X137" s="37"/>
      <c r="Y137" s="37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37"/>
      <c r="U138" s="37"/>
      <c r="V138" s="37"/>
      <c r="W138" s="37"/>
      <c r="X138" s="37"/>
      <c r="Y138" s="37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37"/>
      <c r="U139" s="37"/>
      <c r="V139" s="37"/>
      <c r="W139" s="37"/>
      <c r="X139" s="37"/>
      <c r="Y139" s="37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37"/>
      <c r="U140" s="37"/>
      <c r="V140" s="37"/>
      <c r="W140" s="37"/>
      <c r="X140" s="37"/>
      <c r="Y140" s="37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37"/>
      <c r="U141" s="37"/>
      <c r="V141" s="37"/>
      <c r="W141" s="37"/>
      <c r="X141" s="37"/>
      <c r="Y141" s="37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37"/>
      <c r="U142" s="37"/>
      <c r="V142" s="37"/>
      <c r="W142" s="37"/>
      <c r="X142" s="37"/>
      <c r="Y142" s="37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37"/>
      <c r="U143" s="37"/>
      <c r="V143" s="37"/>
      <c r="W143" s="37"/>
      <c r="X143" s="37"/>
      <c r="Y143" s="37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37"/>
      <c r="U144" s="37"/>
      <c r="V144" s="37"/>
      <c r="W144" s="37"/>
      <c r="X144" s="37"/>
      <c r="Y144" s="37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37"/>
      <c r="U145" s="37"/>
      <c r="V145" s="37"/>
      <c r="W145" s="37"/>
      <c r="X145" s="37"/>
      <c r="Y145" s="37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37"/>
      <c r="U146" s="37"/>
      <c r="V146" s="37"/>
      <c r="W146" s="37"/>
      <c r="X146" s="37"/>
      <c r="Y146" s="37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37"/>
      <c r="U147" s="37"/>
      <c r="V147" s="37"/>
      <c r="W147" s="37"/>
      <c r="X147" s="37"/>
      <c r="Y147" s="37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37"/>
      <c r="U148" s="37"/>
      <c r="V148" s="37"/>
      <c r="W148" s="37"/>
      <c r="X148" s="37"/>
      <c r="Y148" s="37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37"/>
      <c r="U149" s="37"/>
      <c r="V149" s="37"/>
      <c r="W149" s="37"/>
      <c r="X149" s="37"/>
      <c r="Y149" s="37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37"/>
      <c r="U150" s="37"/>
      <c r="V150" s="37"/>
      <c r="W150" s="37"/>
      <c r="X150" s="37"/>
      <c r="Y150" s="37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37"/>
      <c r="U151" s="37"/>
      <c r="V151" s="37"/>
      <c r="W151" s="37"/>
      <c r="X151" s="37"/>
      <c r="Y151" s="37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37"/>
      <c r="U152" s="37"/>
      <c r="V152" s="37"/>
      <c r="W152" s="37"/>
      <c r="X152" s="37"/>
      <c r="Y152" s="37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37"/>
      <c r="U153" s="37"/>
      <c r="V153" s="37"/>
      <c r="W153" s="37"/>
      <c r="X153" s="37"/>
      <c r="Y153" s="37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37"/>
      <c r="U154" s="37"/>
      <c r="V154" s="37"/>
      <c r="W154" s="37"/>
      <c r="X154" s="37"/>
      <c r="Y154" s="37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37"/>
      <c r="U155" s="37"/>
      <c r="V155" s="37"/>
      <c r="W155" s="37"/>
      <c r="X155" s="37"/>
      <c r="Y155" s="37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37"/>
      <c r="U156" s="37"/>
      <c r="V156" s="37"/>
      <c r="W156" s="37"/>
      <c r="X156" s="37"/>
      <c r="Y156" s="37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37"/>
      <c r="U157" s="37"/>
      <c r="V157" s="37"/>
      <c r="W157" s="37"/>
      <c r="X157" s="37"/>
      <c r="Y157" s="37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37"/>
      <c r="U158" s="37"/>
      <c r="V158" s="37"/>
      <c r="W158" s="37"/>
      <c r="X158" s="37"/>
      <c r="Y158" s="37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37"/>
      <c r="U159" s="37"/>
      <c r="V159" s="37"/>
      <c r="W159" s="37"/>
      <c r="X159" s="37"/>
      <c r="Y159" s="37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37"/>
      <c r="U160" s="37"/>
      <c r="V160" s="37"/>
      <c r="W160" s="37"/>
      <c r="X160" s="37"/>
      <c r="Y160" s="37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37"/>
      <c r="U161" s="37"/>
      <c r="V161" s="37"/>
      <c r="W161" s="37"/>
      <c r="X161" s="37"/>
      <c r="Y161" s="37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37"/>
      <c r="U162" s="37"/>
      <c r="V162" s="37"/>
      <c r="W162" s="37"/>
      <c r="X162" s="37"/>
      <c r="Y162" s="37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37"/>
      <c r="U163" s="37"/>
      <c r="V163" s="37"/>
      <c r="W163" s="37"/>
      <c r="X163" s="37"/>
      <c r="Y163" s="37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37"/>
      <c r="U164" s="37"/>
      <c r="V164" s="37"/>
      <c r="W164" s="37"/>
      <c r="X164" s="37"/>
      <c r="Y164" s="37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37"/>
      <c r="U165" s="37"/>
      <c r="V165" s="37"/>
      <c r="W165" s="37"/>
      <c r="X165" s="37"/>
      <c r="Y165" s="37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37"/>
      <c r="U166" s="37"/>
      <c r="V166" s="37"/>
      <c r="W166" s="37"/>
      <c r="X166" s="37"/>
      <c r="Y166" s="37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37"/>
      <c r="U167" s="37"/>
      <c r="V167" s="37"/>
      <c r="W167" s="37"/>
      <c r="X167" s="37"/>
      <c r="Y167" s="37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37"/>
      <c r="U168" s="37"/>
      <c r="V168" s="37"/>
      <c r="W168" s="37"/>
      <c r="X168" s="37"/>
      <c r="Y168" s="37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37"/>
      <c r="U169" s="37"/>
      <c r="V169" s="37"/>
      <c r="W169" s="37"/>
      <c r="X169" s="37"/>
      <c r="Y169" s="37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37"/>
      <c r="U170" s="37"/>
      <c r="V170" s="37"/>
      <c r="W170" s="37"/>
      <c r="X170" s="37"/>
      <c r="Y170" s="37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37"/>
      <c r="U171" s="37"/>
      <c r="V171" s="37"/>
      <c r="W171" s="37"/>
      <c r="X171" s="37"/>
      <c r="Y171" s="37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37"/>
      <c r="U172" s="37"/>
      <c r="V172" s="37"/>
      <c r="W172" s="37"/>
      <c r="X172" s="37"/>
      <c r="Y172" s="37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37"/>
      <c r="U173" s="37"/>
      <c r="V173" s="37"/>
      <c r="W173" s="37"/>
      <c r="X173" s="37"/>
      <c r="Y173" s="37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37"/>
      <c r="U174" s="37"/>
      <c r="V174" s="37"/>
      <c r="W174" s="37"/>
      <c r="X174" s="37"/>
      <c r="Y174" s="37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37"/>
      <c r="U175" s="37"/>
      <c r="V175" s="37"/>
      <c r="W175" s="37"/>
      <c r="X175" s="37"/>
      <c r="Y175" s="37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37"/>
      <c r="U176" s="37"/>
      <c r="V176" s="37"/>
      <c r="W176" s="37"/>
      <c r="X176" s="37"/>
      <c r="Y176" s="37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37"/>
      <c r="U177" s="37"/>
      <c r="V177" s="37"/>
      <c r="W177" s="37"/>
      <c r="X177" s="37"/>
      <c r="Y177" s="37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37"/>
      <c r="U178" s="37"/>
      <c r="V178" s="37"/>
      <c r="W178" s="37"/>
      <c r="X178" s="37"/>
      <c r="Y178" s="37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37"/>
      <c r="U179" s="37"/>
      <c r="V179" s="37"/>
      <c r="W179" s="37"/>
      <c r="X179" s="37"/>
      <c r="Y179" s="37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37"/>
      <c r="U180" s="37"/>
      <c r="V180" s="37"/>
      <c r="W180" s="37"/>
      <c r="X180" s="37"/>
      <c r="Y180" s="37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37"/>
      <c r="U181" s="37"/>
      <c r="V181" s="37"/>
      <c r="W181" s="37"/>
      <c r="X181" s="37"/>
      <c r="Y181" s="37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37"/>
      <c r="U182" s="37"/>
      <c r="V182" s="37"/>
      <c r="W182" s="37"/>
      <c r="X182" s="37"/>
      <c r="Y182" s="37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37"/>
      <c r="U183" s="37"/>
      <c r="V183" s="37"/>
      <c r="W183" s="37"/>
      <c r="X183" s="37"/>
      <c r="Y183" s="37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37"/>
      <c r="U184" s="37"/>
      <c r="V184" s="37"/>
      <c r="W184" s="37"/>
      <c r="X184" s="37"/>
      <c r="Y184" s="37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37"/>
      <c r="U185" s="37"/>
      <c r="V185" s="37"/>
      <c r="W185" s="37"/>
      <c r="X185" s="37"/>
      <c r="Y185" s="37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37"/>
      <c r="U186" s="37"/>
      <c r="V186" s="37"/>
      <c r="W186" s="37"/>
      <c r="X186" s="37"/>
      <c r="Y186" s="37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37"/>
      <c r="U187" s="37"/>
      <c r="V187" s="37"/>
      <c r="W187" s="37"/>
      <c r="X187" s="37"/>
      <c r="Y187" s="37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37"/>
      <c r="U188" s="37"/>
      <c r="V188" s="37"/>
      <c r="W188" s="37"/>
      <c r="X188" s="37"/>
      <c r="Y188" s="37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37"/>
      <c r="U189" s="37"/>
      <c r="V189" s="37"/>
      <c r="W189" s="37"/>
      <c r="X189" s="37"/>
      <c r="Y189" s="37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37"/>
      <c r="U190" s="37"/>
      <c r="V190" s="37"/>
      <c r="W190" s="37"/>
      <c r="X190" s="37"/>
      <c r="Y190" s="37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37"/>
      <c r="U191" s="37"/>
      <c r="V191" s="37"/>
      <c r="W191" s="37"/>
      <c r="X191" s="37"/>
      <c r="Y191" s="37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37"/>
      <c r="U192" s="37"/>
      <c r="V192" s="37"/>
      <c r="W192" s="37"/>
      <c r="X192" s="37"/>
      <c r="Y192" s="37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37"/>
      <c r="U193" s="37"/>
      <c r="V193" s="37"/>
      <c r="W193" s="37"/>
      <c r="X193" s="37"/>
      <c r="Y193" s="37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37"/>
      <c r="U194" s="37"/>
      <c r="V194" s="37"/>
      <c r="W194" s="37"/>
      <c r="X194" s="37"/>
      <c r="Y194" s="37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37"/>
      <c r="U195" s="37"/>
      <c r="V195" s="37"/>
      <c r="W195" s="37"/>
      <c r="X195" s="37"/>
      <c r="Y195" s="37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37"/>
      <c r="U196" s="37"/>
      <c r="V196" s="37"/>
      <c r="W196" s="37"/>
      <c r="X196" s="37"/>
      <c r="Y196" s="37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37"/>
      <c r="U197" s="37"/>
      <c r="V197" s="37"/>
      <c r="W197" s="37"/>
      <c r="X197" s="37"/>
      <c r="Y197" s="37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37"/>
      <c r="U198" s="37"/>
      <c r="V198" s="37"/>
      <c r="W198" s="37"/>
      <c r="X198" s="37"/>
      <c r="Y198" s="37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37"/>
      <c r="U199" s="37"/>
      <c r="V199" s="37"/>
      <c r="W199" s="37"/>
      <c r="X199" s="37"/>
      <c r="Y199" s="37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37"/>
      <c r="U200" s="37"/>
      <c r="V200" s="37"/>
      <c r="W200" s="37"/>
      <c r="X200" s="37"/>
      <c r="Y200" s="37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37"/>
      <c r="U201" s="37"/>
      <c r="V201" s="37"/>
      <c r="W201" s="37"/>
      <c r="X201" s="37"/>
      <c r="Y201" s="37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37"/>
      <c r="U202" s="37"/>
      <c r="V202" s="37"/>
      <c r="W202" s="37"/>
      <c r="X202" s="37"/>
      <c r="Y202" s="37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37"/>
      <c r="U203" s="37"/>
      <c r="V203" s="37"/>
      <c r="W203" s="37"/>
      <c r="X203" s="37"/>
      <c r="Y203" s="37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37"/>
      <c r="U204" s="37"/>
      <c r="V204" s="37"/>
      <c r="W204" s="37"/>
      <c r="X204" s="37"/>
      <c r="Y204" s="37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37"/>
      <c r="U205" s="37"/>
      <c r="V205" s="37"/>
      <c r="W205" s="37"/>
      <c r="X205" s="37"/>
      <c r="Y205" s="37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37"/>
      <c r="U206" s="37"/>
      <c r="V206" s="37"/>
      <c r="W206" s="37"/>
      <c r="X206" s="37"/>
      <c r="Y206" s="37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37"/>
      <c r="U207" s="37"/>
      <c r="V207" s="37"/>
      <c r="W207" s="37"/>
      <c r="X207" s="37"/>
      <c r="Y207" s="37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37"/>
      <c r="U208" s="37"/>
      <c r="V208" s="37"/>
      <c r="W208" s="37"/>
      <c r="X208" s="37"/>
      <c r="Y208" s="37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37"/>
      <c r="U209" s="37"/>
      <c r="V209" s="37"/>
      <c r="W209" s="37"/>
      <c r="X209" s="37"/>
      <c r="Y209" s="37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37"/>
      <c r="U210" s="37"/>
      <c r="V210" s="37"/>
      <c r="W210" s="37"/>
      <c r="X210" s="37"/>
      <c r="Y210" s="37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37"/>
      <c r="U211" s="37"/>
      <c r="V211" s="37"/>
      <c r="W211" s="37"/>
      <c r="X211" s="37"/>
      <c r="Y211" s="37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37"/>
      <c r="U212" s="37"/>
      <c r="V212" s="37"/>
      <c r="W212" s="37"/>
      <c r="X212" s="37"/>
      <c r="Y212" s="37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37"/>
      <c r="U213" s="37"/>
      <c r="V213" s="37"/>
      <c r="W213" s="37"/>
      <c r="X213" s="37"/>
      <c r="Y213" s="37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37"/>
      <c r="U214" s="37"/>
      <c r="V214" s="37"/>
      <c r="W214" s="37"/>
      <c r="X214" s="37"/>
      <c r="Y214" s="37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37"/>
      <c r="U215" s="37"/>
      <c r="V215" s="37"/>
      <c r="W215" s="37"/>
      <c r="X215" s="37"/>
      <c r="Y215" s="37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37"/>
      <c r="U216" s="37"/>
      <c r="V216" s="37"/>
      <c r="W216" s="37"/>
      <c r="X216" s="37"/>
      <c r="Y216" s="37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37"/>
      <c r="U217" s="37"/>
      <c r="V217" s="37"/>
      <c r="W217" s="37"/>
      <c r="X217" s="37"/>
      <c r="Y217" s="37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37"/>
      <c r="U218" s="37"/>
      <c r="V218" s="37"/>
      <c r="W218" s="37"/>
      <c r="X218" s="37"/>
      <c r="Y218" s="37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37"/>
      <c r="U219" s="37"/>
      <c r="V219" s="37"/>
      <c r="W219" s="37"/>
      <c r="X219" s="37"/>
      <c r="Y219" s="37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37"/>
      <c r="U220" s="37"/>
      <c r="V220" s="37"/>
      <c r="W220" s="37"/>
      <c r="X220" s="37"/>
      <c r="Y220" s="37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37"/>
      <c r="U221" s="37"/>
      <c r="V221" s="37"/>
      <c r="W221" s="37"/>
      <c r="X221" s="37"/>
      <c r="Y221" s="37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37"/>
      <c r="U222" s="37"/>
      <c r="V222" s="37"/>
      <c r="W222" s="37"/>
      <c r="X222" s="37"/>
      <c r="Y222" s="37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37"/>
      <c r="U223" s="37"/>
      <c r="V223" s="37"/>
      <c r="W223" s="37"/>
      <c r="X223" s="37"/>
      <c r="Y223" s="37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37"/>
      <c r="U224" s="37"/>
      <c r="V224" s="37"/>
      <c r="W224" s="37"/>
      <c r="X224" s="37"/>
      <c r="Y224" s="37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37"/>
      <c r="U225" s="37"/>
      <c r="V225" s="37"/>
      <c r="W225" s="37"/>
      <c r="X225" s="37"/>
      <c r="Y225" s="37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37"/>
      <c r="U226" s="37"/>
      <c r="V226" s="37"/>
      <c r="W226" s="37"/>
      <c r="X226" s="37"/>
      <c r="Y226" s="37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37"/>
      <c r="U227" s="37"/>
      <c r="V227" s="37"/>
      <c r="W227" s="37"/>
      <c r="X227" s="37"/>
      <c r="Y227" s="37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37"/>
      <c r="U228" s="37"/>
      <c r="V228" s="37"/>
      <c r="W228" s="37"/>
      <c r="X228" s="37"/>
      <c r="Y228" s="37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37"/>
      <c r="U229" s="37"/>
      <c r="V229" s="37"/>
      <c r="W229" s="37"/>
      <c r="X229" s="37"/>
      <c r="Y229" s="37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37"/>
      <c r="U230" s="37"/>
      <c r="V230" s="37"/>
      <c r="W230" s="37"/>
      <c r="X230" s="37"/>
      <c r="Y230" s="37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37"/>
      <c r="U231" s="37"/>
      <c r="V231" s="37"/>
      <c r="W231" s="37"/>
      <c r="X231" s="37"/>
      <c r="Y231" s="37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37"/>
      <c r="U232" s="37"/>
      <c r="V232" s="37"/>
      <c r="W232" s="37"/>
      <c r="X232" s="37"/>
      <c r="Y232" s="37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37"/>
      <c r="U233" s="37"/>
      <c r="V233" s="37"/>
      <c r="W233" s="37"/>
      <c r="X233" s="37"/>
      <c r="Y233" s="37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37"/>
      <c r="U234" s="37"/>
      <c r="V234" s="37"/>
      <c r="W234" s="37"/>
      <c r="X234" s="37"/>
      <c r="Y234" s="37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37"/>
      <c r="U235" s="37"/>
      <c r="V235" s="37"/>
      <c r="W235" s="37"/>
      <c r="X235" s="37"/>
      <c r="Y235" s="37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37"/>
      <c r="U236" s="37"/>
      <c r="V236" s="37"/>
      <c r="W236" s="37"/>
      <c r="X236" s="37"/>
      <c r="Y236" s="37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37"/>
      <c r="U237" s="37"/>
      <c r="V237" s="37"/>
      <c r="W237" s="37"/>
      <c r="X237" s="37"/>
      <c r="Y237" s="37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37"/>
      <c r="U238" s="37"/>
      <c r="V238" s="37"/>
      <c r="W238" s="37"/>
      <c r="X238" s="37"/>
      <c r="Y238" s="37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37"/>
      <c r="U239" s="37"/>
      <c r="V239" s="37"/>
      <c r="W239" s="37"/>
      <c r="X239" s="37"/>
      <c r="Y239" s="37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37"/>
      <c r="U240" s="37"/>
      <c r="V240" s="37"/>
      <c r="W240" s="37"/>
      <c r="X240" s="37"/>
      <c r="Y240" s="37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37"/>
      <c r="U241" s="37"/>
      <c r="V241" s="37"/>
      <c r="W241" s="37"/>
      <c r="X241" s="37"/>
      <c r="Y241" s="37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37"/>
      <c r="U242" s="37"/>
      <c r="V242" s="37"/>
      <c r="W242" s="37"/>
      <c r="X242" s="37"/>
      <c r="Y242" s="37"/>
      <c r="Z242" s="8"/>
      <c r="AA242" s="8"/>
      <c r="AB242" s="8"/>
    </row>
    <row r="243" spans="1:28" ht="18.75" customHeight="1" x14ac:dyDescent="0.3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37"/>
      <c r="U243" s="37"/>
      <c r="V243" s="37"/>
      <c r="W243" s="37"/>
      <c r="X243" s="37"/>
      <c r="Y243" s="37"/>
      <c r="Z243" s="8"/>
      <c r="AA243" s="8"/>
      <c r="AB243" s="8"/>
    </row>
    <row r="244" spans="1:28" ht="18.75" customHeight="1" x14ac:dyDescent="0.3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37"/>
      <c r="U244" s="37"/>
      <c r="V244" s="37"/>
      <c r="W244" s="37"/>
      <c r="X244" s="37"/>
      <c r="Y244" s="37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37"/>
      <c r="S245" s="37"/>
      <c r="T245" s="37"/>
      <c r="U245" s="37"/>
      <c r="V245" s="37"/>
      <c r="W245" s="37"/>
      <c r="X245" s="37"/>
      <c r="Y245" s="37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37"/>
      <c r="S246" s="37"/>
      <c r="T246" s="37"/>
      <c r="U246" s="37"/>
      <c r="V246" s="37"/>
      <c r="W246" s="37"/>
      <c r="X246" s="37"/>
      <c r="Y246" s="37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37"/>
      <c r="S247" s="37"/>
      <c r="T247" s="37"/>
      <c r="U247" s="37"/>
      <c r="V247" s="37"/>
      <c r="W247" s="37"/>
      <c r="X247" s="37"/>
      <c r="Y247" s="37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37"/>
      <c r="S248" s="37"/>
      <c r="T248" s="37"/>
      <c r="U248" s="37"/>
      <c r="V248" s="37"/>
      <c r="W248" s="37"/>
      <c r="X248" s="37"/>
      <c r="Y248" s="37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37"/>
      <c r="S249" s="37"/>
      <c r="T249" s="37"/>
      <c r="U249" s="37"/>
      <c r="V249" s="37"/>
      <c r="W249" s="37"/>
      <c r="X249" s="37"/>
      <c r="Y249" s="37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37"/>
      <c r="S250" s="37"/>
      <c r="T250" s="37"/>
      <c r="U250" s="37"/>
      <c r="V250" s="37"/>
      <c r="W250" s="37"/>
      <c r="X250" s="37"/>
      <c r="Y250" s="37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37"/>
      <c r="S251" s="37"/>
      <c r="T251" s="37"/>
      <c r="U251" s="37"/>
      <c r="V251" s="37"/>
      <c r="W251" s="37"/>
      <c r="X251" s="37"/>
      <c r="Y251" s="37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37"/>
      <c r="S252" s="37"/>
      <c r="T252" s="37"/>
      <c r="U252" s="37"/>
      <c r="V252" s="37"/>
      <c r="W252" s="37"/>
      <c r="X252" s="37"/>
      <c r="Y252" s="37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37"/>
      <c r="S253" s="37"/>
      <c r="T253" s="37"/>
      <c r="U253" s="37"/>
      <c r="V253" s="37"/>
      <c r="W253" s="37"/>
      <c r="X253" s="37"/>
      <c r="Y253" s="37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37"/>
      <c r="S254" s="37"/>
      <c r="T254" s="37"/>
      <c r="U254" s="37"/>
      <c r="V254" s="37"/>
      <c r="W254" s="37"/>
      <c r="X254" s="37"/>
      <c r="Y254" s="37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37"/>
      <c r="S255" s="37"/>
      <c r="T255" s="37"/>
      <c r="U255" s="37"/>
      <c r="V255" s="37"/>
      <c r="W255" s="37"/>
      <c r="X255" s="37"/>
      <c r="Y255" s="37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37"/>
      <c r="S256" s="37"/>
      <c r="T256" s="37"/>
      <c r="U256" s="37"/>
      <c r="V256" s="37"/>
      <c r="W256" s="37"/>
      <c r="X256" s="37"/>
      <c r="Y256" s="37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37"/>
      <c r="S257" s="37"/>
      <c r="T257" s="37"/>
      <c r="U257" s="37"/>
      <c r="V257" s="37"/>
      <c r="W257" s="37"/>
      <c r="X257" s="37"/>
      <c r="Y257" s="37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37"/>
      <c r="S258" s="37"/>
      <c r="T258" s="37"/>
      <c r="U258" s="37"/>
      <c r="V258" s="37"/>
      <c r="W258" s="37"/>
      <c r="X258" s="37"/>
      <c r="Y258" s="37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37"/>
      <c r="S259" s="37"/>
      <c r="T259" s="37"/>
      <c r="U259" s="37"/>
      <c r="V259" s="37"/>
      <c r="W259" s="37"/>
      <c r="X259" s="37"/>
      <c r="Y259" s="37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37"/>
      <c r="S260" s="37"/>
      <c r="T260" s="37"/>
      <c r="U260" s="37"/>
      <c r="V260" s="37"/>
      <c r="W260" s="37"/>
      <c r="X260" s="37"/>
      <c r="Y260" s="37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37"/>
      <c r="S261" s="37"/>
      <c r="T261" s="37"/>
      <c r="U261" s="37"/>
      <c r="V261" s="37"/>
      <c r="W261" s="37"/>
      <c r="X261" s="37"/>
      <c r="Y261" s="37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37"/>
      <c r="S262" s="37"/>
      <c r="T262" s="37"/>
      <c r="U262" s="37"/>
      <c r="V262" s="37"/>
      <c r="W262" s="37"/>
      <c r="X262" s="37"/>
      <c r="Y262" s="37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37"/>
      <c r="S263" s="37"/>
      <c r="T263" s="37"/>
      <c r="U263" s="37"/>
      <c r="V263" s="37"/>
      <c r="W263" s="37"/>
      <c r="X263" s="37"/>
      <c r="Y263" s="37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37"/>
      <c r="S264" s="37"/>
      <c r="T264" s="37"/>
      <c r="U264" s="37"/>
      <c r="V264" s="37"/>
      <c r="W264" s="37"/>
      <c r="X264" s="37"/>
      <c r="Y264" s="37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37"/>
      <c r="S265" s="37"/>
      <c r="T265" s="37"/>
      <c r="U265" s="37"/>
      <c r="V265" s="37"/>
      <c r="W265" s="37"/>
      <c r="X265" s="37"/>
      <c r="Y265" s="37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37"/>
      <c r="S266" s="37"/>
      <c r="T266" s="37"/>
      <c r="U266" s="37"/>
      <c r="V266" s="37"/>
      <c r="W266" s="37"/>
      <c r="X266" s="37"/>
      <c r="Y266" s="37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37"/>
      <c r="S267" s="37"/>
      <c r="T267" s="37"/>
      <c r="U267" s="37"/>
      <c r="V267" s="37"/>
      <c r="W267" s="37"/>
      <c r="X267" s="37"/>
      <c r="Y267" s="37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37"/>
      <c r="S268" s="37"/>
      <c r="T268" s="37"/>
      <c r="U268" s="37"/>
      <c r="V268" s="37"/>
      <c r="W268" s="37"/>
      <c r="X268" s="37"/>
      <c r="Y268" s="37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37"/>
      <c r="S269" s="37"/>
      <c r="T269" s="37"/>
      <c r="U269" s="37"/>
      <c r="V269" s="37"/>
      <c r="W269" s="37"/>
      <c r="X269" s="37"/>
      <c r="Y269" s="37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37"/>
      <c r="S270" s="37"/>
      <c r="T270" s="37"/>
      <c r="U270" s="37"/>
      <c r="V270" s="37"/>
      <c r="W270" s="37"/>
      <c r="X270" s="37"/>
      <c r="Y270" s="37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37"/>
      <c r="S271" s="37"/>
      <c r="T271" s="37"/>
      <c r="U271" s="37"/>
      <c r="V271" s="37"/>
      <c r="W271" s="37"/>
      <c r="X271" s="37"/>
      <c r="Y271" s="37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37"/>
      <c r="S272" s="37"/>
      <c r="T272" s="37"/>
      <c r="U272" s="37"/>
      <c r="V272" s="37"/>
      <c r="W272" s="37"/>
      <c r="X272" s="37"/>
      <c r="Y272" s="37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37"/>
      <c r="S273" s="37"/>
      <c r="T273" s="37"/>
      <c r="U273" s="37"/>
      <c r="V273" s="37"/>
      <c r="W273" s="37"/>
      <c r="X273" s="37"/>
      <c r="Y273" s="37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37"/>
      <c r="S274" s="37"/>
      <c r="T274" s="37"/>
      <c r="U274" s="37"/>
      <c r="V274" s="37"/>
      <c r="W274" s="37"/>
      <c r="X274" s="37"/>
      <c r="Y274" s="37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37"/>
      <c r="S275" s="37"/>
      <c r="T275" s="37"/>
      <c r="U275" s="37"/>
      <c r="V275" s="37"/>
      <c r="W275" s="37"/>
      <c r="X275" s="37"/>
      <c r="Y275" s="37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37"/>
      <c r="S276" s="37"/>
      <c r="T276" s="37"/>
      <c r="U276" s="37"/>
      <c r="V276" s="37"/>
      <c r="W276" s="37"/>
      <c r="X276" s="37"/>
      <c r="Y276" s="37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37"/>
      <c r="S277" s="37"/>
      <c r="T277" s="37"/>
      <c r="U277" s="37"/>
      <c r="V277" s="37"/>
      <c r="W277" s="37"/>
      <c r="X277" s="37"/>
      <c r="Y277" s="37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37"/>
      <c r="S278" s="37"/>
      <c r="T278" s="37"/>
      <c r="U278" s="37"/>
      <c r="V278" s="37"/>
      <c r="W278" s="37"/>
      <c r="X278" s="37"/>
      <c r="Y278" s="37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37"/>
      <c r="S279" s="37"/>
      <c r="T279" s="37"/>
      <c r="U279" s="37"/>
      <c r="V279" s="37"/>
      <c r="W279" s="37"/>
      <c r="X279" s="37"/>
      <c r="Y279" s="37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37"/>
      <c r="S280" s="37"/>
      <c r="T280" s="37"/>
      <c r="U280" s="37"/>
      <c r="V280" s="37"/>
      <c r="W280" s="37"/>
      <c r="X280" s="37"/>
      <c r="Y280" s="37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37"/>
      <c r="S281" s="37"/>
      <c r="T281" s="37"/>
      <c r="U281" s="37"/>
      <c r="V281" s="37"/>
      <c r="W281" s="37"/>
      <c r="X281" s="37"/>
      <c r="Y281" s="37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37"/>
      <c r="S282" s="37"/>
      <c r="T282" s="37"/>
      <c r="U282" s="37"/>
      <c r="V282" s="37"/>
      <c r="W282" s="37"/>
      <c r="X282" s="37"/>
      <c r="Y282" s="37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37"/>
      <c r="S283" s="37"/>
      <c r="T283" s="37"/>
      <c r="U283" s="37"/>
      <c r="V283" s="37"/>
      <c r="W283" s="37"/>
      <c r="X283" s="37"/>
      <c r="Y283" s="37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37"/>
      <c r="S284" s="37"/>
      <c r="T284" s="37"/>
      <c r="U284" s="37"/>
      <c r="V284" s="37"/>
      <c r="W284" s="37"/>
      <c r="X284" s="37"/>
      <c r="Y284" s="37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37"/>
      <c r="S285" s="37"/>
      <c r="T285" s="37"/>
      <c r="U285" s="37"/>
      <c r="V285" s="37"/>
      <c r="W285" s="37"/>
      <c r="X285" s="37"/>
      <c r="Y285" s="37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37"/>
      <c r="S286" s="37"/>
      <c r="T286" s="37"/>
      <c r="U286" s="37"/>
      <c r="V286" s="37"/>
      <c r="W286" s="37"/>
      <c r="X286" s="37"/>
      <c r="Y286" s="37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37"/>
      <c r="S287" s="37"/>
      <c r="T287" s="37"/>
      <c r="U287" s="37"/>
      <c r="V287" s="37"/>
      <c r="W287" s="37"/>
      <c r="X287" s="37"/>
      <c r="Y287" s="37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37"/>
      <c r="S288" s="37"/>
      <c r="T288" s="37"/>
      <c r="U288" s="37"/>
      <c r="V288" s="37"/>
      <c r="W288" s="37"/>
      <c r="X288" s="37"/>
      <c r="Y288" s="37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37"/>
      <c r="S289" s="37"/>
      <c r="T289" s="37"/>
      <c r="U289" s="37"/>
      <c r="V289" s="37"/>
      <c r="W289" s="37"/>
      <c r="X289" s="37"/>
      <c r="Y289" s="37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37"/>
      <c r="S290" s="37"/>
      <c r="T290" s="37"/>
      <c r="U290" s="37"/>
      <c r="V290" s="37"/>
      <c r="W290" s="37"/>
      <c r="X290" s="37"/>
      <c r="Y290" s="37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37"/>
      <c r="S291" s="37"/>
      <c r="T291" s="37"/>
      <c r="U291" s="37"/>
      <c r="V291" s="37"/>
      <c r="W291" s="37"/>
      <c r="X291" s="37"/>
      <c r="Y291" s="37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37"/>
      <c r="S292" s="37"/>
      <c r="T292" s="37"/>
      <c r="U292" s="37"/>
      <c r="V292" s="37"/>
      <c r="W292" s="37"/>
      <c r="X292" s="37"/>
      <c r="Y292" s="37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37"/>
      <c r="S293" s="37"/>
      <c r="T293" s="37"/>
      <c r="U293" s="37"/>
      <c r="V293" s="37"/>
      <c r="W293" s="37"/>
      <c r="X293" s="37"/>
      <c r="Y293" s="37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37"/>
      <c r="S294" s="37"/>
      <c r="T294" s="37"/>
      <c r="U294" s="37"/>
      <c r="V294" s="37"/>
      <c r="W294" s="37"/>
      <c r="X294" s="37"/>
      <c r="Y294" s="37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37"/>
      <c r="S295" s="37"/>
      <c r="T295" s="37"/>
      <c r="U295" s="37"/>
      <c r="V295" s="37"/>
      <c r="W295" s="37"/>
      <c r="X295" s="37"/>
      <c r="Y295" s="37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37"/>
      <c r="S296" s="37"/>
      <c r="T296" s="37"/>
      <c r="U296" s="37"/>
      <c r="V296" s="37"/>
      <c r="W296" s="37"/>
      <c r="X296" s="37"/>
      <c r="Y296" s="37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37"/>
      <c r="S297" s="37"/>
      <c r="T297" s="37"/>
      <c r="U297" s="37"/>
      <c r="V297" s="37"/>
      <c r="W297" s="37"/>
      <c r="X297" s="37"/>
      <c r="Y297" s="37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37"/>
      <c r="S298" s="37"/>
      <c r="T298" s="37"/>
      <c r="U298" s="37"/>
      <c r="V298" s="37"/>
      <c r="W298" s="37"/>
      <c r="X298" s="37"/>
      <c r="Y298" s="37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37"/>
      <c r="S299" s="37"/>
      <c r="T299" s="37"/>
      <c r="U299" s="37"/>
      <c r="V299" s="37"/>
      <c r="W299" s="37"/>
      <c r="X299" s="37"/>
      <c r="Y299" s="37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37"/>
      <c r="S300" s="37"/>
      <c r="T300" s="37"/>
      <c r="U300" s="37"/>
      <c r="V300" s="37"/>
      <c r="W300" s="37"/>
      <c r="X300" s="37"/>
      <c r="Y300" s="37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37"/>
      <c r="S301" s="37"/>
      <c r="T301" s="37"/>
      <c r="U301" s="37"/>
      <c r="V301" s="37"/>
      <c r="W301" s="37"/>
      <c r="X301" s="37"/>
      <c r="Y301" s="37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37"/>
      <c r="S302" s="37"/>
      <c r="T302" s="37"/>
      <c r="U302" s="37"/>
      <c r="V302" s="37"/>
      <c r="W302" s="37"/>
      <c r="X302" s="37"/>
      <c r="Y302" s="37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37"/>
      <c r="S303" s="37"/>
      <c r="T303" s="37"/>
      <c r="U303" s="37"/>
      <c r="V303" s="37"/>
      <c r="W303" s="37"/>
      <c r="X303" s="37"/>
      <c r="Y303" s="37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37"/>
      <c r="S304" s="37"/>
      <c r="T304" s="37"/>
      <c r="U304" s="37"/>
      <c r="V304" s="37"/>
      <c r="W304" s="37"/>
      <c r="X304" s="37"/>
      <c r="Y304" s="37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37"/>
      <c r="S305" s="37"/>
      <c r="T305" s="37"/>
      <c r="U305" s="37"/>
      <c r="V305" s="37"/>
      <c r="W305" s="37"/>
      <c r="X305" s="37"/>
      <c r="Y305" s="37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37"/>
      <c r="S306" s="37"/>
      <c r="T306" s="37"/>
      <c r="U306" s="37"/>
      <c r="V306" s="37"/>
      <c r="W306" s="37"/>
      <c r="X306" s="37"/>
      <c r="Y306" s="37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37"/>
      <c r="S307" s="37"/>
      <c r="T307" s="37"/>
      <c r="U307" s="37"/>
      <c r="V307" s="37"/>
      <c r="W307" s="37"/>
      <c r="X307" s="37"/>
      <c r="Y307" s="37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37"/>
      <c r="S308" s="37"/>
      <c r="T308" s="37"/>
      <c r="U308" s="37"/>
      <c r="V308" s="37"/>
      <c r="W308" s="37"/>
      <c r="X308" s="37"/>
      <c r="Y308" s="37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37"/>
      <c r="S309" s="37"/>
      <c r="T309" s="37"/>
      <c r="U309" s="37"/>
      <c r="V309" s="37"/>
      <c r="W309" s="37"/>
      <c r="X309" s="37"/>
      <c r="Y309" s="37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37"/>
      <c r="S310" s="37"/>
      <c r="T310" s="37"/>
      <c r="U310" s="37"/>
      <c r="V310" s="37"/>
      <c r="W310" s="37"/>
      <c r="X310" s="37"/>
      <c r="Y310" s="37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37"/>
      <c r="S311" s="37"/>
      <c r="T311" s="37"/>
      <c r="U311" s="37"/>
      <c r="V311" s="37"/>
      <c r="W311" s="37"/>
      <c r="X311" s="37"/>
      <c r="Y311" s="37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37"/>
      <c r="S312" s="37"/>
      <c r="T312" s="37"/>
      <c r="U312" s="37"/>
      <c r="V312" s="37"/>
      <c r="W312" s="37"/>
      <c r="X312" s="37"/>
      <c r="Y312" s="37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37"/>
      <c r="S313" s="37"/>
      <c r="T313" s="37"/>
      <c r="U313" s="37"/>
      <c r="V313" s="37"/>
      <c r="W313" s="37"/>
      <c r="X313" s="37"/>
      <c r="Y313" s="37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37"/>
      <c r="S314" s="37"/>
      <c r="T314" s="37"/>
      <c r="U314" s="37"/>
      <c r="V314" s="37"/>
      <c r="W314" s="37"/>
      <c r="X314" s="37"/>
      <c r="Y314" s="37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37"/>
      <c r="S315" s="37"/>
      <c r="T315" s="37"/>
      <c r="U315" s="37"/>
      <c r="V315" s="37"/>
      <c r="W315" s="37"/>
      <c r="X315" s="37"/>
      <c r="Y315" s="37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37"/>
      <c r="S316" s="37"/>
      <c r="T316" s="37"/>
      <c r="U316" s="37"/>
      <c r="V316" s="37"/>
      <c r="W316" s="37"/>
      <c r="X316" s="37"/>
      <c r="Y316" s="37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37"/>
      <c r="S317" s="37"/>
      <c r="T317" s="37"/>
      <c r="U317" s="37"/>
      <c r="V317" s="37"/>
      <c r="W317" s="37"/>
      <c r="X317" s="37"/>
      <c r="Y317" s="37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37"/>
      <c r="S318" s="37"/>
      <c r="T318" s="37"/>
      <c r="U318" s="37"/>
      <c r="V318" s="37"/>
      <c r="W318" s="37"/>
      <c r="X318" s="37"/>
      <c r="Y318" s="37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37"/>
      <c r="S319" s="37"/>
      <c r="T319" s="37"/>
      <c r="U319" s="37"/>
      <c r="V319" s="37"/>
      <c r="W319" s="37"/>
      <c r="X319" s="37"/>
      <c r="Y319" s="37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37"/>
      <c r="S320" s="37"/>
      <c r="T320" s="37"/>
      <c r="U320" s="37"/>
      <c r="V320" s="37"/>
      <c r="W320" s="37"/>
      <c r="X320" s="37"/>
      <c r="Y320" s="37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37"/>
      <c r="S321" s="37"/>
      <c r="T321" s="37"/>
      <c r="U321" s="37"/>
      <c r="V321" s="37"/>
      <c r="W321" s="37"/>
      <c r="X321" s="37"/>
      <c r="Y321" s="37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37"/>
      <c r="S322" s="37"/>
      <c r="T322" s="37"/>
      <c r="U322" s="37"/>
      <c r="V322" s="37"/>
      <c r="W322" s="37"/>
      <c r="X322" s="37"/>
      <c r="Y322" s="37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37"/>
      <c r="S323" s="37"/>
      <c r="T323" s="37"/>
      <c r="U323" s="37"/>
      <c r="V323" s="37"/>
      <c r="W323" s="37"/>
      <c r="X323" s="37"/>
      <c r="Y323" s="37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37"/>
      <c r="S324" s="37"/>
      <c r="T324" s="37"/>
      <c r="U324" s="37"/>
      <c r="V324" s="37"/>
      <c r="W324" s="37"/>
      <c r="X324" s="37"/>
      <c r="Y324" s="37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37"/>
      <c r="S325" s="37"/>
      <c r="T325" s="37"/>
      <c r="U325" s="37"/>
      <c r="V325" s="37"/>
      <c r="W325" s="37"/>
      <c r="X325" s="37"/>
      <c r="Y325" s="37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37"/>
      <c r="S326" s="37"/>
      <c r="T326" s="37"/>
      <c r="U326" s="37"/>
      <c r="V326" s="37"/>
      <c r="W326" s="37"/>
      <c r="X326" s="37"/>
      <c r="Y326" s="37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37"/>
      <c r="S327" s="37"/>
      <c r="T327" s="37"/>
      <c r="U327" s="37"/>
      <c r="V327" s="37"/>
      <c r="W327" s="37"/>
      <c r="X327" s="37"/>
      <c r="Y327" s="37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37"/>
      <c r="S328" s="37"/>
      <c r="T328" s="37"/>
      <c r="U328" s="37"/>
      <c r="V328" s="37"/>
      <c r="W328" s="37"/>
      <c r="X328" s="37"/>
      <c r="Y328" s="37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37"/>
      <c r="S329" s="37"/>
      <c r="T329" s="37"/>
      <c r="U329" s="37"/>
      <c r="V329" s="37"/>
      <c r="W329" s="37"/>
      <c r="X329" s="37"/>
      <c r="Y329" s="37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37"/>
      <c r="S330" s="37"/>
      <c r="T330" s="37"/>
      <c r="U330" s="37"/>
      <c r="V330" s="37"/>
      <c r="W330" s="37"/>
      <c r="X330" s="37"/>
      <c r="Y330" s="37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37"/>
      <c r="S331" s="37"/>
      <c r="T331" s="37"/>
      <c r="U331" s="37"/>
      <c r="V331" s="37"/>
      <c r="W331" s="37"/>
      <c r="X331" s="37"/>
      <c r="Y331" s="37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37"/>
      <c r="S332" s="37"/>
      <c r="T332" s="37"/>
      <c r="U332" s="37"/>
      <c r="V332" s="37"/>
      <c r="W332" s="37"/>
      <c r="X332" s="37"/>
      <c r="Y332" s="37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37"/>
      <c r="S333" s="37"/>
      <c r="T333" s="37"/>
      <c r="U333" s="37"/>
      <c r="V333" s="37"/>
      <c r="W333" s="37"/>
      <c r="X333" s="37"/>
      <c r="Y333" s="37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37"/>
      <c r="S334" s="37"/>
      <c r="T334" s="37"/>
      <c r="U334" s="37"/>
      <c r="V334" s="37"/>
      <c r="W334" s="37"/>
      <c r="X334" s="37"/>
      <c r="Y334" s="37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37"/>
      <c r="S335" s="37"/>
      <c r="T335" s="37"/>
      <c r="U335" s="37"/>
      <c r="V335" s="37"/>
      <c r="W335" s="37"/>
      <c r="X335" s="37"/>
      <c r="Y335" s="37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37"/>
      <c r="S336" s="37"/>
      <c r="T336" s="37"/>
      <c r="U336" s="37"/>
      <c r="V336" s="37"/>
      <c r="W336" s="37"/>
      <c r="X336" s="37"/>
      <c r="Y336" s="37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37"/>
      <c r="S337" s="37"/>
      <c r="T337" s="37"/>
      <c r="U337" s="37"/>
      <c r="V337" s="37"/>
      <c r="W337" s="37"/>
      <c r="X337" s="37"/>
      <c r="Y337" s="37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37"/>
      <c r="S338" s="37"/>
      <c r="T338" s="37"/>
      <c r="U338" s="37"/>
      <c r="V338" s="37"/>
      <c r="W338" s="37"/>
      <c r="X338" s="37"/>
      <c r="Y338" s="37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37"/>
      <c r="S339" s="37"/>
      <c r="T339" s="37"/>
      <c r="U339" s="37"/>
      <c r="V339" s="37"/>
      <c r="W339" s="37"/>
      <c r="X339" s="37"/>
      <c r="Y339" s="37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37"/>
      <c r="S340" s="37"/>
      <c r="T340" s="37"/>
      <c r="U340" s="37"/>
      <c r="V340" s="37"/>
      <c r="W340" s="37"/>
      <c r="X340" s="37"/>
      <c r="Y340" s="37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37"/>
      <c r="S341" s="37"/>
      <c r="T341" s="37"/>
      <c r="U341" s="37"/>
      <c r="V341" s="37"/>
      <c r="W341" s="37"/>
      <c r="X341" s="37"/>
      <c r="Y341" s="37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37"/>
      <c r="S342" s="37"/>
      <c r="T342" s="37"/>
      <c r="U342" s="37"/>
      <c r="V342" s="37"/>
      <c r="W342" s="37"/>
      <c r="X342" s="37"/>
      <c r="Y342" s="37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37"/>
      <c r="S343" s="37"/>
      <c r="T343" s="37"/>
      <c r="U343" s="37"/>
      <c r="V343" s="37"/>
      <c r="W343" s="37"/>
      <c r="X343" s="37"/>
      <c r="Y343" s="37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37"/>
      <c r="S344" s="37"/>
      <c r="T344" s="37"/>
      <c r="U344" s="37"/>
      <c r="V344" s="37"/>
      <c r="W344" s="37"/>
      <c r="X344" s="37"/>
      <c r="Y344" s="37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37"/>
      <c r="S345" s="37"/>
      <c r="T345" s="37"/>
      <c r="U345" s="37"/>
      <c r="V345" s="37"/>
      <c r="W345" s="37"/>
      <c r="X345" s="37"/>
      <c r="Y345" s="37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37"/>
      <c r="S346" s="37"/>
      <c r="T346" s="37"/>
      <c r="U346" s="37"/>
      <c r="V346" s="37"/>
      <c r="W346" s="37"/>
      <c r="X346" s="37"/>
      <c r="Y346" s="37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37"/>
      <c r="S347" s="37"/>
      <c r="T347" s="37"/>
      <c r="U347" s="37"/>
      <c r="V347" s="37"/>
      <c r="W347" s="37"/>
      <c r="X347" s="37"/>
      <c r="Y347" s="37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37"/>
      <c r="S348" s="37"/>
      <c r="T348" s="37"/>
      <c r="U348" s="37"/>
      <c r="V348" s="37"/>
      <c r="W348" s="37"/>
      <c r="X348" s="37"/>
      <c r="Y348" s="37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37"/>
      <c r="S349" s="37"/>
      <c r="T349" s="37"/>
      <c r="U349" s="37"/>
      <c r="V349" s="37"/>
      <c r="W349" s="37"/>
      <c r="X349" s="37"/>
      <c r="Y349" s="37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37"/>
      <c r="S350" s="37"/>
      <c r="T350" s="37"/>
      <c r="U350" s="37"/>
      <c r="V350" s="37"/>
      <c r="W350" s="37"/>
      <c r="X350" s="37"/>
      <c r="Y350" s="37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37"/>
      <c r="S351" s="37"/>
      <c r="T351" s="37"/>
      <c r="U351" s="37"/>
      <c r="V351" s="37"/>
      <c r="W351" s="37"/>
      <c r="X351" s="37"/>
      <c r="Y351" s="37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37"/>
      <c r="S352" s="37"/>
      <c r="T352" s="37"/>
      <c r="U352" s="37"/>
      <c r="V352" s="37"/>
      <c r="W352" s="37"/>
      <c r="X352" s="37"/>
      <c r="Y352" s="37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37"/>
      <c r="S353" s="37"/>
      <c r="T353" s="37"/>
      <c r="U353" s="37"/>
      <c r="V353" s="37"/>
      <c r="W353" s="37"/>
      <c r="X353" s="37"/>
      <c r="Y353" s="37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37"/>
      <c r="S354" s="37"/>
      <c r="T354" s="37"/>
      <c r="U354" s="37"/>
      <c r="V354" s="37"/>
      <c r="W354" s="37"/>
      <c r="X354" s="37"/>
      <c r="Y354" s="37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37"/>
      <c r="S355" s="37"/>
      <c r="T355" s="37"/>
      <c r="U355" s="37"/>
      <c r="V355" s="37"/>
      <c r="W355" s="37"/>
      <c r="X355" s="37"/>
      <c r="Y355" s="37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37"/>
      <c r="S356" s="37"/>
      <c r="T356" s="37"/>
      <c r="U356" s="37"/>
      <c r="V356" s="37"/>
      <c r="W356" s="37"/>
      <c r="X356" s="37"/>
      <c r="Y356" s="37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37"/>
      <c r="S357" s="37"/>
      <c r="T357" s="37"/>
      <c r="U357" s="37"/>
      <c r="V357" s="37"/>
      <c r="W357" s="37"/>
      <c r="X357" s="37"/>
      <c r="Y357" s="37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37"/>
      <c r="S358" s="37"/>
      <c r="T358" s="37"/>
      <c r="U358" s="37"/>
      <c r="V358" s="37"/>
      <c r="W358" s="37"/>
      <c r="X358" s="37"/>
      <c r="Y358" s="37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37"/>
      <c r="S359" s="37"/>
      <c r="T359" s="37"/>
      <c r="U359" s="37"/>
      <c r="V359" s="37"/>
      <c r="W359" s="37"/>
      <c r="X359" s="37"/>
      <c r="Y359" s="37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37"/>
      <c r="S360" s="37"/>
      <c r="T360" s="37"/>
      <c r="U360" s="37"/>
      <c r="V360" s="37"/>
      <c r="W360" s="37"/>
      <c r="X360" s="37"/>
      <c r="Y360" s="37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37"/>
      <c r="S361" s="37"/>
      <c r="T361" s="37"/>
      <c r="U361" s="37"/>
      <c r="V361" s="37"/>
      <c r="W361" s="37"/>
      <c r="X361" s="37"/>
      <c r="Y361" s="37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37"/>
      <c r="S362" s="37"/>
      <c r="T362" s="37"/>
      <c r="U362" s="37"/>
      <c r="V362" s="37"/>
      <c r="W362" s="37"/>
      <c r="X362" s="37"/>
      <c r="Y362" s="37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37"/>
      <c r="S363" s="37"/>
      <c r="T363" s="37"/>
      <c r="U363" s="37"/>
      <c r="V363" s="37"/>
      <c r="W363" s="37"/>
      <c r="X363" s="37"/>
      <c r="Y363" s="37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37"/>
      <c r="S364" s="37"/>
      <c r="T364" s="37"/>
      <c r="U364" s="37"/>
      <c r="V364" s="37"/>
      <c r="W364" s="37"/>
      <c r="X364" s="37"/>
      <c r="Y364" s="37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37"/>
      <c r="S365" s="37"/>
      <c r="T365" s="37"/>
      <c r="U365" s="37"/>
      <c r="V365" s="37"/>
      <c r="W365" s="37"/>
      <c r="X365" s="37"/>
      <c r="Y365" s="37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37"/>
      <c r="S366" s="37"/>
      <c r="T366" s="37"/>
      <c r="U366" s="37"/>
      <c r="V366" s="37"/>
      <c r="W366" s="37"/>
      <c r="X366" s="37"/>
      <c r="Y366" s="37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37"/>
      <c r="S367" s="37"/>
      <c r="T367" s="37"/>
      <c r="U367" s="37"/>
      <c r="V367" s="37"/>
      <c r="W367" s="37"/>
      <c r="X367" s="37"/>
      <c r="Y367" s="37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37"/>
      <c r="S368" s="37"/>
      <c r="T368" s="37"/>
      <c r="U368" s="37"/>
      <c r="V368" s="37"/>
      <c r="W368" s="37"/>
      <c r="X368" s="37"/>
      <c r="Y368" s="37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37"/>
      <c r="S369" s="37"/>
      <c r="T369" s="37"/>
      <c r="U369" s="37"/>
      <c r="V369" s="37"/>
      <c r="W369" s="37"/>
      <c r="X369" s="37"/>
      <c r="Y369" s="37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37"/>
      <c r="S370" s="37"/>
      <c r="T370" s="37"/>
      <c r="U370" s="37"/>
      <c r="V370" s="37"/>
      <c r="W370" s="37"/>
      <c r="X370" s="37"/>
      <c r="Y370" s="37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37"/>
      <c r="S371" s="37"/>
      <c r="T371" s="37"/>
      <c r="U371" s="37"/>
      <c r="V371" s="37"/>
      <c r="W371" s="37"/>
      <c r="X371" s="37"/>
      <c r="Y371" s="37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37"/>
      <c r="S372" s="37"/>
      <c r="T372" s="37"/>
      <c r="U372" s="37"/>
      <c r="V372" s="37"/>
      <c r="W372" s="37"/>
      <c r="X372" s="37"/>
      <c r="Y372" s="37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37"/>
      <c r="S373" s="37"/>
      <c r="T373" s="37"/>
      <c r="U373" s="37"/>
      <c r="V373" s="37"/>
      <c r="W373" s="37"/>
      <c r="X373" s="37"/>
      <c r="Y373" s="37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37"/>
      <c r="S374" s="37"/>
      <c r="T374" s="37"/>
      <c r="U374" s="37"/>
      <c r="V374" s="37"/>
      <c r="W374" s="37"/>
      <c r="X374" s="37"/>
      <c r="Y374" s="37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37"/>
      <c r="S375" s="37"/>
      <c r="T375" s="37"/>
      <c r="U375" s="37"/>
      <c r="V375" s="37"/>
      <c r="W375" s="37"/>
      <c r="X375" s="37"/>
      <c r="Y375" s="37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37"/>
      <c r="S376" s="37"/>
      <c r="T376" s="37"/>
      <c r="U376" s="37"/>
      <c r="V376" s="37"/>
      <c r="W376" s="37"/>
      <c r="X376" s="37"/>
      <c r="Y376" s="37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37"/>
      <c r="S377" s="37"/>
      <c r="T377" s="37"/>
      <c r="U377" s="37"/>
      <c r="V377" s="37"/>
      <c r="W377" s="37"/>
      <c r="X377" s="37"/>
      <c r="Y377" s="37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37"/>
      <c r="S378" s="37"/>
      <c r="T378" s="37"/>
      <c r="U378" s="37"/>
      <c r="V378" s="37"/>
      <c r="W378" s="37"/>
      <c r="X378" s="37"/>
      <c r="Y378" s="37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37"/>
      <c r="S379" s="37"/>
      <c r="T379" s="37"/>
      <c r="U379" s="37"/>
      <c r="V379" s="37"/>
      <c r="W379" s="37"/>
      <c r="X379" s="37"/>
      <c r="Y379" s="37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37"/>
      <c r="S380" s="37"/>
      <c r="T380" s="37"/>
      <c r="U380" s="37"/>
      <c r="V380" s="37"/>
      <c r="W380" s="37"/>
      <c r="X380" s="37"/>
      <c r="Y380" s="37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37"/>
      <c r="S381" s="37"/>
      <c r="T381" s="37"/>
      <c r="U381" s="37"/>
      <c r="V381" s="37"/>
      <c r="W381" s="37"/>
      <c r="X381" s="37"/>
      <c r="Y381" s="37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37"/>
      <c r="S382" s="37"/>
      <c r="T382" s="37"/>
      <c r="U382" s="37"/>
      <c r="V382" s="37"/>
      <c r="W382" s="37"/>
      <c r="X382" s="37"/>
      <c r="Y382" s="37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37"/>
      <c r="S383" s="37"/>
      <c r="T383" s="37"/>
      <c r="U383" s="37"/>
      <c r="V383" s="37"/>
      <c r="W383" s="37"/>
      <c r="X383" s="37"/>
      <c r="Y383" s="37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37"/>
      <c r="S384" s="37"/>
      <c r="T384" s="37"/>
      <c r="U384" s="37"/>
      <c r="V384" s="37"/>
      <c r="W384" s="37"/>
      <c r="X384" s="37"/>
      <c r="Y384" s="37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37"/>
      <c r="S385" s="37"/>
      <c r="T385" s="37"/>
      <c r="U385" s="37"/>
      <c r="V385" s="37"/>
      <c r="W385" s="37"/>
      <c r="X385" s="37"/>
      <c r="Y385" s="37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37"/>
      <c r="S386" s="37"/>
      <c r="T386" s="37"/>
      <c r="U386" s="37"/>
      <c r="V386" s="37"/>
      <c r="W386" s="37"/>
      <c r="X386" s="37"/>
      <c r="Y386" s="37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37"/>
      <c r="S387" s="37"/>
      <c r="T387" s="37"/>
      <c r="U387" s="37"/>
      <c r="V387" s="37"/>
      <c r="W387" s="37"/>
      <c r="X387" s="37"/>
      <c r="Y387" s="37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37"/>
      <c r="S388" s="37"/>
      <c r="T388" s="37"/>
      <c r="U388" s="37"/>
      <c r="V388" s="37"/>
      <c r="W388" s="37"/>
      <c r="X388" s="37"/>
      <c r="Y388" s="37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37"/>
      <c r="S389" s="37"/>
      <c r="T389" s="37"/>
      <c r="U389" s="37"/>
      <c r="V389" s="37"/>
      <c r="W389" s="37"/>
      <c r="X389" s="37"/>
      <c r="Y389" s="37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37"/>
      <c r="S390" s="37"/>
      <c r="T390" s="37"/>
      <c r="U390" s="37"/>
      <c r="V390" s="37"/>
      <c r="W390" s="37"/>
      <c r="X390" s="37"/>
      <c r="Y390" s="37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37"/>
      <c r="S391" s="37"/>
      <c r="T391" s="37"/>
      <c r="U391" s="37"/>
      <c r="V391" s="37"/>
      <c r="W391" s="37"/>
      <c r="X391" s="37"/>
      <c r="Y391" s="37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37"/>
      <c r="S392" s="37"/>
      <c r="T392" s="37"/>
      <c r="U392" s="37"/>
      <c r="V392" s="37"/>
      <c r="W392" s="37"/>
      <c r="X392" s="37"/>
      <c r="Y392" s="37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37"/>
      <c r="S393" s="37"/>
      <c r="T393" s="37"/>
      <c r="U393" s="37"/>
      <c r="V393" s="37"/>
      <c r="W393" s="37"/>
      <c r="X393" s="37"/>
      <c r="Y393" s="37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37"/>
      <c r="S394" s="37"/>
      <c r="T394" s="37"/>
      <c r="U394" s="37"/>
      <c r="V394" s="37"/>
      <c r="W394" s="37"/>
      <c r="X394" s="37"/>
      <c r="Y394" s="37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37"/>
      <c r="S395" s="37"/>
      <c r="T395" s="37"/>
      <c r="U395" s="37"/>
      <c r="V395" s="37"/>
      <c r="W395" s="37"/>
      <c r="X395" s="37"/>
      <c r="Y395" s="37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37"/>
      <c r="S396" s="37"/>
      <c r="T396" s="37"/>
      <c r="U396" s="37"/>
      <c r="V396" s="37"/>
      <c r="W396" s="37"/>
      <c r="X396" s="37"/>
      <c r="Y396" s="37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37"/>
      <c r="S397" s="37"/>
      <c r="T397" s="37"/>
      <c r="U397" s="37"/>
      <c r="V397" s="37"/>
      <c r="W397" s="37"/>
      <c r="X397" s="37"/>
      <c r="Y397" s="37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37"/>
      <c r="S398" s="37"/>
      <c r="T398" s="37"/>
      <c r="U398" s="37"/>
      <c r="V398" s="37"/>
      <c r="W398" s="37"/>
      <c r="X398" s="37"/>
      <c r="Y398" s="37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37"/>
      <c r="S399" s="37"/>
      <c r="T399" s="37"/>
      <c r="U399" s="37"/>
      <c r="V399" s="37"/>
      <c r="W399" s="37"/>
      <c r="X399" s="37"/>
      <c r="Y399" s="37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37"/>
      <c r="S400" s="37"/>
      <c r="T400" s="37"/>
      <c r="U400" s="37"/>
      <c r="V400" s="37"/>
      <c r="W400" s="37"/>
      <c r="X400" s="37"/>
      <c r="Y400" s="37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37"/>
      <c r="S401" s="37"/>
      <c r="T401" s="37"/>
      <c r="U401" s="37"/>
      <c r="V401" s="37"/>
      <c r="W401" s="37"/>
      <c r="X401" s="37"/>
      <c r="Y401" s="37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37"/>
      <c r="S402" s="37"/>
      <c r="T402" s="37"/>
      <c r="U402" s="37"/>
      <c r="V402" s="37"/>
      <c r="W402" s="37"/>
      <c r="X402" s="37"/>
      <c r="Y402" s="37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37"/>
      <c r="S403" s="37"/>
      <c r="T403" s="37"/>
      <c r="U403" s="37"/>
      <c r="V403" s="37"/>
      <c r="W403" s="37"/>
      <c r="X403" s="37"/>
      <c r="Y403" s="37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37"/>
      <c r="S404" s="37"/>
      <c r="T404" s="37"/>
      <c r="U404" s="37"/>
      <c r="V404" s="37"/>
      <c r="W404" s="37"/>
      <c r="X404" s="37"/>
      <c r="Y404" s="37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37"/>
      <c r="S405" s="37"/>
      <c r="T405" s="37"/>
      <c r="U405" s="37"/>
      <c r="V405" s="37"/>
      <c r="W405" s="37"/>
      <c r="X405" s="37"/>
      <c r="Y405" s="37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37"/>
      <c r="S406" s="37"/>
      <c r="T406" s="37"/>
      <c r="U406" s="37"/>
      <c r="V406" s="37"/>
      <c r="W406" s="37"/>
      <c r="X406" s="37"/>
      <c r="Y406" s="37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37"/>
      <c r="S407" s="37"/>
      <c r="T407" s="37"/>
      <c r="U407" s="37"/>
      <c r="V407" s="37"/>
      <c r="W407" s="37"/>
      <c r="X407" s="37"/>
      <c r="Y407" s="37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37"/>
      <c r="S408" s="37"/>
      <c r="T408" s="37"/>
      <c r="U408" s="37"/>
      <c r="V408" s="37"/>
      <c r="W408" s="37"/>
      <c r="X408" s="37"/>
      <c r="Y408" s="37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37"/>
      <c r="S409" s="37"/>
      <c r="T409" s="37"/>
      <c r="U409" s="37"/>
      <c r="V409" s="37"/>
      <c r="W409" s="37"/>
      <c r="X409" s="37"/>
      <c r="Y409" s="37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37"/>
      <c r="S410" s="37"/>
      <c r="T410" s="37"/>
      <c r="U410" s="37"/>
      <c r="V410" s="37"/>
      <c r="W410" s="37"/>
      <c r="X410" s="37"/>
      <c r="Y410" s="37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37"/>
      <c r="S411" s="37"/>
      <c r="T411" s="37"/>
      <c r="U411" s="37"/>
      <c r="V411" s="37"/>
      <c r="W411" s="37"/>
      <c r="X411" s="37"/>
      <c r="Y411" s="37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37"/>
      <c r="S412" s="37"/>
      <c r="T412" s="37"/>
      <c r="U412" s="37"/>
      <c r="V412" s="37"/>
      <c r="W412" s="37"/>
      <c r="X412" s="37"/>
      <c r="Y412" s="37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37"/>
      <c r="S413" s="37"/>
      <c r="T413" s="37"/>
      <c r="U413" s="37"/>
      <c r="V413" s="37"/>
      <c r="W413" s="37"/>
      <c r="X413" s="37"/>
      <c r="Y413" s="37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37"/>
      <c r="S414" s="37"/>
      <c r="T414" s="37"/>
      <c r="U414" s="37"/>
      <c r="V414" s="37"/>
      <c r="W414" s="37"/>
      <c r="X414" s="37"/>
      <c r="Y414" s="37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37"/>
      <c r="S415" s="37"/>
      <c r="T415" s="37"/>
      <c r="U415" s="37"/>
      <c r="V415" s="37"/>
      <c r="W415" s="37"/>
      <c r="X415" s="37"/>
      <c r="Y415" s="37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37"/>
      <c r="S416" s="37"/>
      <c r="T416" s="37"/>
      <c r="U416" s="37"/>
      <c r="V416" s="37"/>
      <c r="W416" s="37"/>
      <c r="X416" s="37"/>
      <c r="Y416" s="37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37"/>
      <c r="S417" s="37"/>
      <c r="T417" s="37"/>
      <c r="U417" s="37"/>
      <c r="V417" s="37"/>
      <c r="W417" s="37"/>
      <c r="X417" s="37"/>
      <c r="Y417" s="37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37"/>
      <c r="S418" s="37"/>
      <c r="T418" s="37"/>
      <c r="U418" s="37"/>
      <c r="V418" s="37"/>
      <c r="W418" s="37"/>
      <c r="X418" s="37"/>
      <c r="Y418" s="37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37"/>
      <c r="S419" s="37"/>
      <c r="T419" s="37"/>
      <c r="U419" s="37"/>
      <c r="V419" s="37"/>
      <c r="W419" s="37"/>
      <c r="X419" s="37"/>
      <c r="Y419" s="37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37"/>
      <c r="S420" s="37"/>
      <c r="T420" s="37"/>
      <c r="U420" s="37"/>
      <c r="V420" s="37"/>
      <c r="W420" s="37"/>
      <c r="X420" s="37"/>
      <c r="Y420" s="37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37"/>
      <c r="S421" s="37"/>
      <c r="T421" s="37"/>
      <c r="U421" s="37"/>
      <c r="V421" s="37"/>
      <c r="W421" s="37"/>
      <c r="X421" s="37"/>
      <c r="Y421" s="37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37"/>
      <c r="S422" s="37"/>
      <c r="T422" s="37"/>
      <c r="U422" s="37"/>
      <c r="V422" s="37"/>
      <c r="W422" s="37"/>
      <c r="X422" s="37"/>
      <c r="Y422" s="37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37"/>
      <c r="S423" s="37"/>
      <c r="T423" s="37"/>
      <c r="U423" s="37"/>
      <c r="V423" s="37"/>
      <c r="W423" s="37"/>
      <c r="X423" s="37"/>
      <c r="Y423" s="37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37"/>
      <c r="S424" s="37"/>
      <c r="T424" s="37"/>
      <c r="U424" s="37"/>
      <c r="V424" s="37"/>
      <c r="W424" s="37"/>
      <c r="X424" s="37"/>
      <c r="Y424" s="37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37"/>
      <c r="S425" s="37"/>
      <c r="T425" s="37"/>
      <c r="U425" s="37"/>
      <c r="V425" s="37"/>
      <c r="W425" s="37"/>
      <c r="X425" s="37"/>
      <c r="Y425" s="37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37"/>
      <c r="S426" s="37"/>
      <c r="T426" s="37"/>
      <c r="U426" s="37"/>
      <c r="V426" s="37"/>
      <c r="W426" s="37"/>
      <c r="X426" s="37"/>
      <c r="Y426" s="37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37"/>
      <c r="S427" s="37"/>
      <c r="T427" s="37"/>
      <c r="U427" s="37"/>
      <c r="V427" s="37"/>
      <c r="W427" s="37"/>
      <c r="X427" s="37"/>
      <c r="Y427" s="37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37"/>
      <c r="S428" s="37"/>
      <c r="T428" s="37"/>
      <c r="U428" s="37"/>
      <c r="V428" s="37"/>
      <c r="W428" s="37"/>
      <c r="X428" s="37"/>
      <c r="Y428" s="37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37"/>
      <c r="S429" s="37"/>
      <c r="T429" s="37"/>
      <c r="U429" s="37"/>
      <c r="V429" s="37"/>
      <c r="W429" s="37"/>
      <c r="X429" s="37"/>
      <c r="Y429" s="37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37"/>
      <c r="S430" s="37"/>
      <c r="T430" s="37"/>
      <c r="U430" s="37"/>
      <c r="V430" s="37"/>
      <c r="W430" s="37"/>
      <c r="X430" s="37"/>
      <c r="Y430" s="37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37"/>
      <c r="S431" s="37"/>
      <c r="T431" s="37"/>
      <c r="U431" s="37"/>
      <c r="V431" s="37"/>
      <c r="W431" s="37"/>
      <c r="X431" s="37"/>
      <c r="Y431" s="37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37"/>
      <c r="S432" s="37"/>
      <c r="T432" s="37"/>
      <c r="U432" s="37"/>
      <c r="V432" s="37"/>
      <c r="W432" s="37"/>
      <c r="X432" s="37"/>
      <c r="Y432" s="37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37"/>
      <c r="S433" s="37"/>
      <c r="T433" s="37"/>
      <c r="U433" s="37"/>
      <c r="V433" s="37"/>
      <c r="W433" s="37"/>
      <c r="X433" s="37"/>
      <c r="Y433" s="37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37"/>
      <c r="S434" s="37"/>
      <c r="T434" s="37"/>
      <c r="U434" s="37"/>
      <c r="V434" s="37"/>
      <c r="W434" s="37"/>
      <c r="X434" s="37"/>
      <c r="Y434" s="37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37"/>
      <c r="S435" s="37"/>
      <c r="T435" s="37"/>
      <c r="U435" s="37"/>
      <c r="V435" s="37"/>
      <c r="W435" s="37"/>
      <c r="X435" s="37"/>
      <c r="Y435" s="37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37"/>
      <c r="S436" s="37"/>
      <c r="T436" s="37"/>
      <c r="U436" s="37"/>
      <c r="V436" s="37"/>
      <c r="W436" s="37"/>
      <c r="X436" s="37"/>
      <c r="Y436" s="37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37"/>
      <c r="S437" s="37"/>
      <c r="T437" s="37"/>
      <c r="U437" s="37"/>
      <c r="V437" s="37"/>
      <c r="W437" s="37"/>
      <c r="X437" s="37"/>
      <c r="Y437" s="37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37"/>
      <c r="S438" s="37"/>
      <c r="T438" s="37"/>
      <c r="U438" s="37"/>
      <c r="V438" s="37"/>
      <c r="W438" s="37"/>
      <c r="X438" s="37"/>
      <c r="Y438" s="37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37"/>
      <c r="S439" s="37"/>
      <c r="T439" s="37"/>
      <c r="U439" s="37"/>
      <c r="V439" s="37"/>
      <c r="W439" s="37"/>
      <c r="X439" s="37"/>
      <c r="Y439" s="37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37"/>
      <c r="S440" s="37"/>
      <c r="T440" s="37"/>
      <c r="U440" s="37"/>
      <c r="V440" s="37"/>
      <c r="W440" s="37"/>
      <c r="X440" s="37"/>
      <c r="Y440" s="37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37"/>
      <c r="S441" s="37"/>
      <c r="T441" s="37"/>
      <c r="U441" s="37"/>
      <c r="V441" s="37"/>
      <c r="W441" s="37"/>
      <c r="X441" s="37"/>
      <c r="Y441" s="37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37"/>
      <c r="S442" s="37"/>
      <c r="T442" s="37"/>
      <c r="U442" s="37"/>
      <c r="V442" s="37"/>
      <c r="W442" s="37"/>
      <c r="X442" s="37"/>
      <c r="Y442" s="37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37"/>
      <c r="S443" s="37"/>
      <c r="T443" s="37"/>
      <c r="U443" s="37"/>
      <c r="V443" s="37"/>
      <c r="W443" s="37"/>
      <c r="X443" s="37"/>
      <c r="Y443" s="37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37"/>
      <c r="S444" s="37"/>
      <c r="T444" s="37"/>
      <c r="U444" s="37"/>
      <c r="V444" s="37"/>
      <c r="W444" s="37"/>
      <c r="X444" s="37"/>
      <c r="Y444" s="37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37"/>
      <c r="S445" s="37"/>
      <c r="T445" s="37"/>
      <c r="U445" s="37"/>
      <c r="V445" s="37"/>
      <c r="W445" s="37"/>
      <c r="X445" s="37"/>
      <c r="Y445" s="37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37"/>
      <c r="S446" s="37"/>
      <c r="T446" s="37"/>
      <c r="U446" s="37"/>
      <c r="V446" s="37"/>
      <c r="W446" s="37"/>
      <c r="X446" s="37"/>
      <c r="Y446" s="37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37"/>
      <c r="S447" s="37"/>
      <c r="T447" s="37"/>
      <c r="U447" s="37"/>
      <c r="V447" s="37"/>
      <c r="W447" s="37"/>
      <c r="X447" s="37"/>
      <c r="Y447" s="37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37"/>
      <c r="S448" s="37"/>
      <c r="T448" s="37"/>
      <c r="U448" s="37"/>
      <c r="V448" s="37"/>
      <c r="W448" s="37"/>
      <c r="X448" s="37"/>
      <c r="Y448" s="37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37"/>
      <c r="S449" s="37"/>
      <c r="T449" s="37"/>
      <c r="U449" s="37"/>
      <c r="V449" s="37"/>
      <c r="W449" s="37"/>
      <c r="X449" s="37"/>
      <c r="Y449" s="37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37"/>
      <c r="S450" s="37"/>
      <c r="T450" s="37"/>
      <c r="U450" s="37"/>
      <c r="V450" s="37"/>
      <c r="W450" s="37"/>
      <c r="X450" s="37"/>
      <c r="Y450" s="37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37"/>
      <c r="S451" s="37"/>
      <c r="T451" s="37"/>
      <c r="U451" s="37"/>
      <c r="V451" s="37"/>
      <c r="W451" s="37"/>
      <c r="X451" s="37"/>
      <c r="Y451" s="37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37"/>
      <c r="S452" s="37"/>
      <c r="T452" s="37"/>
      <c r="U452" s="37"/>
      <c r="V452" s="37"/>
      <c r="W452" s="37"/>
      <c r="X452" s="37"/>
      <c r="Y452" s="37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37"/>
      <c r="S453" s="37"/>
      <c r="T453" s="37"/>
      <c r="U453" s="37"/>
      <c r="V453" s="37"/>
      <c r="W453" s="37"/>
      <c r="X453" s="37"/>
      <c r="Y453" s="37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37"/>
      <c r="S454" s="37"/>
      <c r="T454" s="37"/>
      <c r="U454" s="37"/>
      <c r="V454" s="37"/>
      <c r="W454" s="37"/>
      <c r="X454" s="37"/>
      <c r="Y454" s="37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37"/>
      <c r="S455" s="37"/>
      <c r="T455" s="37"/>
      <c r="U455" s="37"/>
      <c r="V455" s="37"/>
      <c r="W455" s="37"/>
      <c r="X455" s="37"/>
      <c r="Y455" s="37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37"/>
      <c r="S456" s="37"/>
      <c r="T456" s="37"/>
      <c r="U456" s="37"/>
      <c r="V456" s="37"/>
      <c r="W456" s="37"/>
      <c r="X456" s="37"/>
      <c r="Y456" s="37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37"/>
      <c r="S457" s="37"/>
      <c r="T457" s="37"/>
      <c r="U457" s="37"/>
      <c r="V457" s="37"/>
      <c r="W457" s="37"/>
      <c r="X457" s="37"/>
      <c r="Y457" s="37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37"/>
      <c r="S458" s="37"/>
      <c r="T458" s="37"/>
      <c r="U458" s="37"/>
      <c r="V458" s="37"/>
      <c r="W458" s="37"/>
      <c r="X458" s="37"/>
      <c r="Y458" s="37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37"/>
      <c r="S459" s="37"/>
      <c r="T459" s="37"/>
      <c r="U459" s="37"/>
      <c r="V459" s="37"/>
      <c r="W459" s="37"/>
      <c r="X459" s="37"/>
      <c r="Y459" s="37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37"/>
      <c r="S460" s="37"/>
      <c r="T460" s="37"/>
      <c r="U460" s="37"/>
      <c r="V460" s="37"/>
      <c r="W460" s="37"/>
      <c r="X460" s="37"/>
      <c r="Y460" s="37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37"/>
      <c r="S461" s="37"/>
      <c r="T461" s="37"/>
      <c r="U461" s="37"/>
      <c r="V461" s="37"/>
      <c r="W461" s="37"/>
      <c r="X461" s="37"/>
      <c r="Y461" s="37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37"/>
      <c r="S462" s="37"/>
      <c r="T462" s="37"/>
      <c r="U462" s="37"/>
      <c r="V462" s="37"/>
      <c r="W462" s="37"/>
      <c r="X462" s="37"/>
      <c r="Y462" s="37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37"/>
      <c r="S463" s="37"/>
      <c r="T463" s="37"/>
      <c r="U463" s="37"/>
      <c r="V463" s="37"/>
      <c r="W463" s="37"/>
      <c r="X463" s="37"/>
      <c r="Y463" s="37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37"/>
      <c r="S464" s="37"/>
      <c r="T464" s="37"/>
      <c r="U464" s="37"/>
      <c r="V464" s="37"/>
      <c r="W464" s="37"/>
      <c r="X464" s="37"/>
      <c r="Y464" s="37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37"/>
      <c r="S465" s="37"/>
      <c r="T465" s="37"/>
      <c r="U465" s="37"/>
      <c r="V465" s="37"/>
      <c r="W465" s="37"/>
      <c r="X465" s="37"/>
      <c r="Y465" s="37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37"/>
      <c r="S466" s="37"/>
      <c r="T466" s="37"/>
      <c r="U466" s="37"/>
      <c r="V466" s="37"/>
      <c r="W466" s="37"/>
      <c r="X466" s="37"/>
      <c r="Y466" s="37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37"/>
      <c r="S467" s="37"/>
      <c r="T467" s="37"/>
      <c r="U467" s="37"/>
      <c r="V467" s="37"/>
      <c r="W467" s="37"/>
      <c r="X467" s="37"/>
      <c r="Y467" s="37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37"/>
      <c r="S468" s="37"/>
      <c r="T468" s="37"/>
      <c r="U468" s="37"/>
      <c r="V468" s="37"/>
      <c r="W468" s="37"/>
      <c r="X468" s="37"/>
      <c r="Y468" s="37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37"/>
      <c r="S469" s="37"/>
      <c r="T469" s="37"/>
      <c r="U469" s="37"/>
      <c r="V469" s="37"/>
      <c r="W469" s="37"/>
      <c r="X469" s="37"/>
      <c r="Y469" s="37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37"/>
      <c r="S470" s="37"/>
      <c r="T470" s="37"/>
      <c r="U470" s="37"/>
      <c r="V470" s="37"/>
      <c r="W470" s="37"/>
      <c r="X470" s="37"/>
      <c r="Y470" s="37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37"/>
      <c r="S471" s="37"/>
      <c r="T471" s="37"/>
      <c r="U471" s="37"/>
      <c r="V471" s="37"/>
      <c r="W471" s="37"/>
      <c r="X471" s="37"/>
      <c r="Y471" s="37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37"/>
      <c r="S472" s="37"/>
      <c r="T472" s="37"/>
      <c r="U472" s="37"/>
      <c r="V472" s="37"/>
      <c r="W472" s="37"/>
      <c r="X472" s="37"/>
      <c r="Y472" s="37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37"/>
      <c r="S473" s="37"/>
      <c r="T473" s="37"/>
      <c r="U473" s="37"/>
      <c r="V473" s="37"/>
      <c r="W473" s="37"/>
      <c r="X473" s="37"/>
      <c r="Y473" s="37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37"/>
      <c r="S474" s="37"/>
      <c r="T474" s="37"/>
      <c r="U474" s="37"/>
      <c r="V474" s="37"/>
      <c r="W474" s="37"/>
      <c r="X474" s="37"/>
      <c r="Y474" s="37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37"/>
      <c r="S475" s="37"/>
      <c r="T475" s="37"/>
      <c r="U475" s="37"/>
      <c r="V475" s="37"/>
      <c r="W475" s="37"/>
      <c r="X475" s="37"/>
      <c r="Y475" s="37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37"/>
      <c r="S476" s="37"/>
      <c r="T476" s="37"/>
      <c r="U476" s="37"/>
      <c r="V476" s="37"/>
      <c r="W476" s="37"/>
      <c r="X476" s="37"/>
      <c r="Y476" s="37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37"/>
      <c r="S477" s="37"/>
      <c r="T477" s="37"/>
      <c r="U477" s="37"/>
      <c r="V477" s="37"/>
      <c r="W477" s="37"/>
      <c r="X477" s="37"/>
      <c r="Y477" s="37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37"/>
      <c r="S478" s="37"/>
      <c r="T478" s="37"/>
      <c r="U478" s="37"/>
      <c r="V478" s="37"/>
      <c r="W478" s="37"/>
      <c r="X478" s="37"/>
      <c r="Y478" s="37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37"/>
      <c r="S479" s="37"/>
      <c r="T479" s="37"/>
      <c r="U479" s="37"/>
      <c r="V479" s="37"/>
      <c r="W479" s="37"/>
      <c r="X479" s="37"/>
      <c r="Y479" s="37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37"/>
      <c r="S480" s="37"/>
      <c r="T480" s="37"/>
      <c r="U480" s="37"/>
      <c r="V480" s="37"/>
      <c r="W480" s="37"/>
      <c r="X480" s="37"/>
      <c r="Y480" s="37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37"/>
      <c r="S481" s="37"/>
      <c r="T481" s="37"/>
      <c r="U481" s="37"/>
      <c r="V481" s="37"/>
      <c r="W481" s="37"/>
      <c r="X481" s="37"/>
      <c r="Y481" s="37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37"/>
      <c r="S482" s="37"/>
      <c r="T482" s="37"/>
      <c r="U482" s="37"/>
      <c r="V482" s="37"/>
      <c r="W482" s="37"/>
      <c r="X482" s="37"/>
      <c r="Y482" s="37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37"/>
      <c r="S483" s="37"/>
      <c r="T483" s="37"/>
      <c r="U483" s="37"/>
      <c r="V483" s="37"/>
      <c r="W483" s="37"/>
      <c r="X483" s="37"/>
      <c r="Y483" s="37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37"/>
      <c r="S484" s="37"/>
      <c r="T484" s="37"/>
      <c r="U484" s="37"/>
      <c r="V484" s="37"/>
      <c r="W484" s="37"/>
      <c r="X484" s="37"/>
      <c r="Y484" s="37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37"/>
      <c r="S485" s="37"/>
      <c r="T485" s="37"/>
      <c r="U485" s="37"/>
      <c r="V485" s="37"/>
      <c r="W485" s="37"/>
      <c r="X485" s="37"/>
      <c r="Y485" s="37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37"/>
      <c r="S486" s="37"/>
      <c r="T486" s="37"/>
      <c r="U486" s="37"/>
      <c r="V486" s="37"/>
      <c r="W486" s="37"/>
      <c r="X486" s="37"/>
      <c r="Y486" s="37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37"/>
      <c r="S487" s="37"/>
      <c r="T487" s="37"/>
      <c r="U487" s="37"/>
      <c r="V487" s="37"/>
      <c r="W487" s="37"/>
      <c r="X487" s="37"/>
      <c r="Y487" s="37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37"/>
      <c r="S488" s="37"/>
      <c r="T488" s="37"/>
      <c r="U488" s="37"/>
      <c r="V488" s="37"/>
      <c r="W488" s="37"/>
      <c r="X488" s="37"/>
      <c r="Y488" s="37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37"/>
      <c r="S489" s="37"/>
      <c r="T489" s="37"/>
      <c r="U489" s="37"/>
      <c r="V489" s="37"/>
      <c r="W489" s="37"/>
      <c r="X489" s="37"/>
      <c r="Y489" s="37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37"/>
      <c r="S490" s="37"/>
      <c r="T490" s="37"/>
      <c r="U490" s="37"/>
      <c r="V490" s="37"/>
      <c r="W490" s="37"/>
      <c r="X490" s="37"/>
      <c r="Y490" s="37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37"/>
      <c r="S491" s="37"/>
      <c r="T491" s="37"/>
      <c r="U491" s="37"/>
      <c r="V491" s="37"/>
      <c r="W491" s="37"/>
      <c r="X491" s="37"/>
      <c r="Y491" s="37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37"/>
      <c r="S492" s="37"/>
      <c r="T492" s="37"/>
      <c r="U492" s="37"/>
      <c r="V492" s="37"/>
      <c r="W492" s="37"/>
      <c r="X492" s="37"/>
      <c r="Y492" s="37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37"/>
      <c r="S493" s="37"/>
      <c r="T493" s="37"/>
      <c r="U493" s="37"/>
      <c r="V493" s="37"/>
      <c r="W493" s="37"/>
      <c r="X493" s="37"/>
      <c r="Y493" s="37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37"/>
      <c r="S494" s="37"/>
      <c r="T494" s="37"/>
      <c r="U494" s="37"/>
      <c r="V494" s="37"/>
      <c r="W494" s="37"/>
      <c r="X494" s="37"/>
      <c r="Y494" s="37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37"/>
      <c r="S495" s="37"/>
      <c r="T495" s="37"/>
      <c r="U495" s="37"/>
      <c r="V495" s="37"/>
      <c r="W495" s="37"/>
      <c r="X495" s="37"/>
      <c r="Y495" s="37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37"/>
      <c r="S496" s="37"/>
      <c r="T496" s="37"/>
      <c r="U496" s="37"/>
      <c r="V496" s="37"/>
      <c r="W496" s="37"/>
      <c r="X496" s="37"/>
      <c r="Y496" s="37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37"/>
      <c r="S497" s="37"/>
      <c r="T497" s="37"/>
      <c r="U497" s="37"/>
      <c r="V497" s="37"/>
      <c r="W497" s="37"/>
      <c r="X497" s="37"/>
      <c r="Y497" s="37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37"/>
      <c r="S498" s="37"/>
      <c r="T498" s="37"/>
      <c r="U498" s="37"/>
      <c r="V498" s="37"/>
      <c r="W498" s="37"/>
      <c r="X498" s="37"/>
      <c r="Y498" s="37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37"/>
      <c r="S499" s="37"/>
      <c r="T499" s="37"/>
      <c r="U499" s="37"/>
      <c r="V499" s="37"/>
      <c r="W499" s="37"/>
      <c r="X499" s="37"/>
      <c r="Y499" s="37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37"/>
      <c r="S500" s="37"/>
      <c r="T500" s="37"/>
      <c r="U500" s="37"/>
      <c r="V500" s="37"/>
      <c r="W500" s="37"/>
      <c r="X500" s="37"/>
      <c r="Y500" s="37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37"/>
      <c r="S501" s="37"/>
      <c r="T501" s="37"/>
      <c r="U501" s="37"/>
      <c r="V501" s="37"/>
      <c r="W501" s="37"/>
      <c r="X501" s="37"/>
      <c r="Y501" s="37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37"/>
      <c r="S502" s="37"/>
      <c r="T502" s="37"/>
      <c r="U502" s="37"/>
      <c r="V502" s="37"/>
      <c r="W502" s="37"/>
      <c r="X502" s="37"/>
      <c r="Y502" s="37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37"/>
      <c r="S503" s="37"/>
      <c r="T503" s="37"/>
      <c r="U503" s="37"/>
      <c r="V503" s="37"/>
      <c r="W503" s="37"/>
      <c r="X503" s="37"/>
      <c r="Y503" s="37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37"/>
      <c r="S504" s="37"/>
      <c r="T504" s="37"/>
      <c r="U504" s="37"/>
      <c r="V504" s="37"/>
      <c r="W504" s="37"/>
      <c r="X504" s="37"/>
      <c r="Y504" s="37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37"/>
      <c r="S505" s="37"/>
      <c r="T505" s="37"/>
      <c r="U505" s="37"/>
      <c r="V505" s="37"/>
      <c r="W505" s="37"/>
      <c r="X505" s="37"/>
      <c r="Y505" s="37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37"/>
      <c r="S506" s="37"/>
      <c r="T506" s="37"/>
      <c r="U506" s="37"/>
      <c r="V506" s="37"/>
      <c r="W506" s="37"/>
      <c r="X506" s="37"/>
      <c r="Y506" s="37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37"/>
      <c r="S507" s="37"/>
      <c r="T507" s="37"/>
      <c r="U507" s="37"/>
      <c r="V507" s="37"/>
      <c r="W507" s="37"/>
      <c r="X507" s="37"/>
      <c r="Y507" s="37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37"/>
      <c r="S508" s="37"/>
      <c r="T508" s="37"/>
      <c r="U508" s="37"/>
      <c r="V508" s="37"/>
      <c r="W508" s="37"/>
      <c r="X508" s="37"/>
      <c r="Y508" s="37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37"/>
      <c r="S509" s="37"/>
      <c r="T509" s="37"/>
      <c r="U509" s="37"/>
      <c r="V509" s="37"/>
      <c r="W509" s="37"/>
      <c r="X509" s="37"/>
      <c r="Y509" s="37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37"/>
      <c r="S510" s="37"/>
      <c r="T510" s="37"/>
      <c r="U510" s="37"/>
      <c r="V510" s="37"/>
      <c r="W510" s="37"/>
      <c r="X510" s="37"/>
      <c r="Y510" s="37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37"/>
      <c r="S511" s="37"/>
      <c r="T511" s="37"/>
      <c r="U511" s="37"/>
      <c r="V511" s="37"/>
      <c r="W511" s="37"/>
      <c r="X511" s="37"/>
      <c r="Y511" s="37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37"/>
      <c r="S512" s="37"/>
      <c r="T512" s="37"/>
      <c r="U512" s="37"/>
      <c r="V512" s="37"/>
      <c r="W512" s="37"/>
      <c r="X512" s="37"/>
      <c r="Y512" s="37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37"/>
      <c r="S513" s="37"/>
      <c r="T513" s="37"/>
      <c r="U513" s="37"/>
      <c r="V513" s="37"/>
      <c r="W513" s="37"/>
      <c r="X513" s="37"/>
      <c r="Y513" s="37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37"/>
      <c r="S514" s="37"/>
      <c r="T514" s="37"/>
      <c r="U514" s="37"/>
      <c r="V514" s="37"/>
      <c r="W514" s="37"/>
      <c r="X514" s="37"/>
      <c r="Y514" s="37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37"/>
      <c r="S515" s="37"/>
      <c r="T515" s="37"/>
      <c r="U515" s="37"/>
      <c r="V515" s="37"/>
      <c r="W515" s="37"/>
      <c r="X515" s="37"/>
      <c r="Y515" s="37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37"/>
      <c r="S516" s="37"/>
      <c r="T516" s="37"/>
      <c r="U516" s="37"/>
      <c r="V516" s="37"/>
      <c r="W516" s="37"/>
      <c r="X516" s="37"/>
      <c r="Y516" s="37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37"/>
      <c r="S517" s="37"/>
      <c r="T517" s="37"/>
      <c r="U517" s="37"/>
      <c r="V517" s="37"/>
      <c r="W517" s="37"/>
      <c r="X517" s="37"/>
      <c r="Y517" s="37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37"/>
      <c r="S518" s="37"/>
      <c r="T518" s="37"/>
      <c r="U518" s="37"/>
      <c r="V518" s="37"/>
      <c r="W518" s="37"/>
      <c r="X518" s="37"/>
      <c r="Y518" s="37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37"/>
      <c r="S519" s="37"/>
      <c r="T519" s="37"/>
      <c r="U519" s="37"/>
      <c r="V519" s="37"/>
      <c r="W519" s="37"/>
      <c r="X519" s="37"/>
      <c r="Y519" s="37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37"/>
      <c r="S520" s="37"/>
      <c r="T520" s="37"/>
      <c r="U520" s="37"/>
      <c r="V520" s="37"/>
      <c r="W520" s="37"/>
      <c r="X520" s="37"/>
      <c r="Y520" s="37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37"/>
      <c r="S521" s="37"/>
      <c r="T521" s="37"/>
      <c r="U521" s="37"/>
      <c r="V521" s="37"/>
      <c r="W521" s="37"/>
      <c r="X521" s="37"/>
      <c r="Y521" s="37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37"/>
      <c r="S522" s="37"/>
      <c r="T522" s="37"/>
      <c r="U522" s="37"/>
      <c r="V522" s="37"/>
      <c r="W522" s="37"/>
      <c r="X522" s="37"/>
      <c r="Y522" s="37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37"/>
      <c r="S523" s="37"/>
      <c r="T523" s="37"/>
      <c r="U523" s="37"/>
      <c r="V523" s="37"/>
      <c r="W523" s="37"/>
      <c r="X523" s="37"/>
      <c r="Y523" s="37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37"/>
      <c r="S524" s="37"/>
      <c r="T524" s="37"/>
      <c r="U524" s="37"/>
      <c r="V524" s="37"/>
      <c r="W524" s="37"/>
      <c r="X524" s="37"/>
      <c r="Y524" s="37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37"/>
      <c r="S525" s="37"/>
      <c r="T525" s="37"/>
      <c r="U525" s="37"/>
      <c r="V525" s="37"/>
      <c r="W525" s="37"/>
      <c r="X525" s="37"/>
      <c r="Y525" s="37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37"/>
      <c r="S526" s="37"/>
      <c r="T526" s="37"/>
      <c r="U526" s="37"/>
      <c r="V526" s="37"/>
      <c r="W526" s="37"/>
      <c r="X526" s="37"/>
      <c r="Y526" s="37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37"/>
      <c r="S527" s="37"/>
      <c r="T527" s="37"/>
      <c r="U527" s="37"/>
      <c r="V527" s="37"/>
      <c r="W527" s="37"/>
      <c r="X527" s="37"/>
      <c r="Y527" s="37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37"/>
      <c r="S528" s="37"/>
      <c r="T528" s="37"/>
      <c r="U528" s="37"/>
      <c r="V528" s="37"/>
      <c r="W528" s="37"/>
      <c r="X528" s="37"/>
      <c r="Y528" s="37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37"/>
      <c r="S529" s="37"/>
      <c r="T529" s="37"/>
      <c r="U529" s="37"/>
      <c r="V529" s="37"/>
      <c r="W529" s="37"/>
      <c r="X529" s="37"/>
      <c r="Y529" s="37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37"/>
      <c r="S530" s="37"/>
      <c r="T530" s="37"/>
      <c r="U530" s="37"/>
      <c r="V530" s="37"/>
      <c r="W530" s="37"/>
      <c r="X530" s="37"/>
      <c r="Y530" s="37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37"/>
      <c r="S531" s="37"/>
      <c r="T531" s="37"/>
      <c r="U531" s="37"/>
      <c r="V531" s="37"/>
      <c r="W531" s="37"/>
      <c r="X531" s="37"/>
      <c r="Y531" s="37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37"/>
      <c r="S532" s="37"/>
      <c r="T532" s="37"/>
      <c r="U532" s="37"/>
      <c r="V532" s="37"/>
      <c r="W532" s="37"/>
      <c r="X532" s="37"/>
      <c r="Y532" s="37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37"/>
      <c r="S533" s="37"/>
      <c r="T533" s="37"/>
      <c r="U533" s="37"/>
      <c r="V533" s="37"/>
      <c r="W533" s="37"/>
      <c r="X533" s="37"/>
      <c r="Y533" s="37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37"/>
      <c r="S534" s="37"/>
      <c r="T534" s="37"/>
      <c r="U534" s="37"/>
      <c r="V534" s="37"/>
      <c r="W534" s="37"/>
      <c r="X534" s="37"/>
      <c r="Y534" s="37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37"/>
      <c r="S535" s="37"/>
      <c r="T535" s="37"/>
      <c r="U535" s="37"/>
      <c r="V535" s="37"/>
      <c r="W535" s="37"/>
      <c r="X535" s="37"/>
      <c r="Y535" s="37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37"/>
      <c r="S536" s="37"/>
      <c r="T536" s="37"/>
      <c r="U536" s="37"/>
      <c r="V536" s="37"/>
      <c r="W536" s="37"/>
      <c r="X536" s="37"/>
      <c r="Y536" s="37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37"/>
      <c r="S537" s="37"/>
      <c r="T537" s="37"/>
      <c r="U537" s="37"/>
      <c r="V537" s="37"/>
      <c r="W537" s="37"/>
      <c r="X537" s="37"/>
      <c r="Y537" s="37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37"/>
      <c r="S538" s="37"/>
      <c r="T538" s="37"/>
      <c r="U538" s="37"/>
      <c r="V538" s="37"/>
      <c r="W538" s="37"/>
      <c r="X538" s="37"/>
      <c r="Y538" s="37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37"/>
      <c r="S539" s="37"/>
      <c r="T539" s="37"/>
      <c r="U539" s="37"/>
      <c r="V539" s="37"/>
      <c r="W539" s="37"/>
      <c r="X539" s="37"/>
      <c r="Y539" s="37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37"/>
      <c r="S540" s="37"/>
      <c r="T540" s="37"/>
      <c r="U540" s="37"/>
      <c r="V540" s="37"/>
      <c r="W540" s="37"/>
      <c r="X540" s="37"/>
      <c r="Y540" s="37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37"/>
      <c r="S541" s="37"/>
      <c r="T541" s="37"/>
      <c r="U541" s="37"/>
      <c r="V541" s="37"/>
      <c r="W541" s="37"/>
      <c r="X541" s="37"/>
      <c r="Y541" s="37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37"/>
      <c r="S542" s="37"/>
      <c r="T542" s="37"/>
      <c r="U542" s="37"/>
      <c r="V542" s="37"/>
      <c r="W542" s="37"/>
      <c r="X542" s="37"/>
      <c r="Y542" s="37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37"/>
      <c r="S543" s="37"/>
      <c r="T543" s="37"/>
      <c r="U543" s="37"/>
      <c r="V543" s="37"/>
      <c r="W543" s="37"/>
      <c r="X543" s="37"/>
      <c r="Y543" s="37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37"/>
      <c r="S544" s="37"/>
      <c r="T544" s="37"/>
      <c r="U544" s="37"/>
      <c r="V544" s="37"/>
      <c r="W544" s="37"/>
      <c r="X544" s="37"/>
      <c r="Y544" s="37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37"/>
      <c r="S545" s="37"/>
      <c r="T545" s="37"/>
      <c r="U545" s="37"/>
      <c r="V545" s="37"/>
      <c r="W545" s="37"/>
      <c r="X545" s="37"/>
      <c r="Y545" s="37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37"/>
      <c r="S546" s="37"/>
      <c r="T546" s="37"/>
      <c r="U546" s="37"/>
      <c r="V546" s="37"/>
      <c r="W546" s="37"/>
      <c r="X546" s="37"/>
      <c r="Y546" s="37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37"/>
      <c r="S547" s="37"/>
      <c r="T547" s="37"/>
      <c r="U547" s="37"/>
      <c r="V547" s="37"/>
      <c r="W547" s="37"/>
      <c r="X547" s="37"/>
      <c r="Y547" s="37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37"/>
      <c r="S548" s="37"/>
      <c r="T548" s="37"/>
      <c r="U548" s="37"/>
      <c r="V548" s="37"/>
      <c r="W548" s="37"/>
      <c r="X548" s="37"/>
      <c r="Y548" s="37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37"/>
      <c r="S549" s="37"/>
      <c r="T549" s="37"/>
      <c r="U549" s="37"/>
      <c r="V549" s="37"/>
      <c r="W549" s="37"/>
      <c r="X549" s="37"/>
      <c r="Y549" s="37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37"/>
      <c r="S550" s="37"/>
      <c r="T550" s="37"/>
      <c r="U550" s="37"/>
      <c r="V550" s="37"/>
      <c r="W550" s="37"/>
      <c r="X550" s="37"/>
      <c r="Y550" s="37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37"/>
      <c r="S551" s="37"/>
      <c r="T551" s="37"/>
      <c r="U551" s="37"/>
      <c r="V551" s="37"/>
      <c r="W551" s="37"/>
      <c r="X551" s="37"/>
      <c r="Y551" s="37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37"/>
      <c r="S552" s="37"/>
      <c r="T552" s="37"/>
      <c r="U552" s="37"/>
      <c r="V552" s="37"/>
      <c r="W552" s="37"/>
      <c r="X552" s="37"/>
      <c r="Y552" s="37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37"/>
      <c r="S553" s="37"/>
      <c r="T553" s="37"/>
      <c r="U553" s="37"/>
      <c r="V553" s="37"/>
      <c r="W553" s="37"/>
      <c r="X553" s="37"/>
      <c r="Y553" s="37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37"/>
      <c r="S554" s="37"/>
      <c r="T554" s="37"/>
      <c r="U554" s="37"/>
      <c r="V554" s="37"/>
      <c r="W554" s="37"/>
      <c r="X554" s="37"/>
      <c r="Y554" s="37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37"/>
      <c r="S555" s="37"/>
      <c r="T555" s="37"/>
      <c r="U555" s="37"/>
      <c r="V555" s="37"/>
      <c r="W555" s="37"/>
      <c r="X555" s="37"/>
      <c r="Y555" s="37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37"/>
      <c r="S556" s="37"/>
      <c r="T556" s="37"/>
      <c r="U556" s="37"/>
      <c r="V556" s="37"/>
      <c r="W556" s="37"/>
      <c r="X556" s="37"/>
      <c r="Y556" s="37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37"/>
      <c r="S557" s="37"/>
      <c r="T557" s="37"/>
      <c r="U557" s="37"/>
      <c r="V557" s="37"/>
      <c r="W557" s="37"/>
      <c r="X557" s="37"/>
      <c r="Y557" s="37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37"/>
      <c r="S558" s="37"/>
      <c r="T558" s="37"/>
      <c r="U558" s="37"/>
      <c r="V558" s="37"/>
      <c r="W558" s="37"/>
      <c r="X558" s="37"/>
      <c r="Y558" s="37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37"/>
      <c r="S559" s="37"/>
      <c r="T559" s="37"/>
      <c r="U559" s="37"/>
      <c r="V559" s="37"/>
      <c r="W559" s="37"/>
      <c r="X559" s="37"/>
      <c r="Y559" s="37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37"/>
      <c r="S560" s="37"/>
      <c r="T560" s="37"/>
      <c r="U560" s="37"/>
      <c r="V560" s="37"/>
      <c r="W560" s="37"/>
      <c r="X560" s="37"/>
      <c r="Y560" s="37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37"/>
      <c r="S561" s="37"/>
      <c r="T561" s="37"/>
      <c r="U561" s="37"/>
      <c r="V561" s="37"/>
      <c r="W561" s="37"/>
      <c r="X561" s="37"/>
      <c r="Y561" s="37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37"/>
      <c r="S562" s="37"/>
      <c r="T562" s="37"/>
      <c r="U562" s="37"/>
      <c r="V562" s="37"/>
      <c r="W562" s="37"/>
      <c r="X562" s="37"/>
      <c r="Y562" s="37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37"/>
      <c r="S563" s="37"/>
      <c r="T563" s="37"/>
      <c r="U563" s="37"/>
      <c r="V563" s="37"/>
      <c r="W563" s="37"/>
      <c r="X563" s="37"/>
      <c r="Y563" s="37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37"/>
      <c r="S564" s="37"/>
      <c r="T564" s="37"/>
      <c r="U564" s="37"/>
      <c r="V564" s="37"/>
      <c r="W564" s="37"/>
      <c r="X564" s="37"/>
      <c r="Y564" s="37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37"/>
      <c r="S565" s="37"/>
      <c r="T565" s="37"/>
      <c r="U565" s="37"/>
      <c r="V565" s="37"/>
      <c r="W565" s="37"/>
      <c r="X565" s="37"/>
      <c r="Y565" s="37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37"/>
      <c r="S566" s="37"/>
      <c r="T566" s="37"/>
      <c r="U566" s="37"/>
      <c r="V566" s="37"/>
      <c r="W566" s="37"/>
      <c r="X566" s="37"/>
      <c r="Y566" s="37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37"/>
      <c r="S567" s="37"/>
      <c r="T567" s="37"/>
      <c r="U567" s="37"/>
      <c r="V567" s="37"/>
      <c r="W567" s="37"/>
      <c r="X567" s="37"/>
      <c r="Y567" s="37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37"/>
      <c r="S568" s="37"/>
      <c r="T568" s="37"/>
      <c r="U568" s="37"/>
      <c r="V568" s="37"/>
      <c r="W568" s="37"/>
      <c r="X568" s="37"/>
      <c r="Y568" s="37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37"/>
      <c r="S569" s="37"/>
      <c r="T569" s="37"/>
      <c r="U569" s="37"/>
      <c r="V569" s="37"/>
      <c r="W569" s="37"/>
      <c r="X569" s="37"/>
      <c r="Y569" s="37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37"/>
      <c r="S570" s="37"/>
      <c r="T570" s="37"/>
      <c r="U570" s="37"/>
      <c r="V570" s="37"/>
      <c r="W570" s="37"/>
      <c r="X570" s="37"/>
      <c r="Y570" s="37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37"/>
      <c r="S571" s="37"/>
      <c r="T571" s="37"/>
      <c r="U571" s="37"/>
      <c r="V571" s="37"/>
      <c r="W571" s="37"/>
      <c r="X571" s="37"/>
      <c r="Y571" s="37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37"/>
      <c r="S572" s="37"/>
      <c r="T572" s="37"/>
      <c r="U572" s="37"/>
      <c r="V572" s="37"/>
      <c r="W572" s="37"/>
      <c r="X572" s="37"/>
      <c r="Y572" s="37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37"/>
      <c r="S573" s="37"/>
      <c r="T573" s="37"/>
      <c r="U573" s="37"/>
      <c r="V573" s="37"/>
      <c r="W573" s="37"/>
      <c r="X573" s="37"/>
      <c r="Y573" s="37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37"/>
      <c r="S574" s="37"/>
      <c r="T574" s="37"/>
      <c r="U574" s="37"/>
      <c r="V574" s="37"/>
      <c r="W574" s="37"/>
      <c r="X574" s="37"/>
      <c r="Y574" s="37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37"/>
      <c r="S575" s="37"/>
      <c r="T575" s="37"/>
      <c r="U575" s="37"/>
      <c r="V575" s="37"/>
      <c r="W575" s="37"/>
      <c r="X575" s="37"/>
      <c r="Y575" s="37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37"/>
      <c r="S576" s="37"/>
      <c r="T576" s="37"/>
      <c r="U576" s="37"/>
      <c r="V576" s="37"/>
      <c r="W576" s="37"/>
      <c r="X576" s="37"/>
      <c r="Y576" s="37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37"/>
      <c r="S577" s="37"/>
      <c r="T577" s="37"/>
      <c r="U577" s="37"/>
      <c r="V577" s="37"/>
      <c r="W577" s="37"/>
      <c r="X577" s="37"/>
      <c r="Y577" s="37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37"/>
      <c r="S578" s="37"/>
      <c r="T578" s="37"/>
      <c r="U578" s="37"/>
      <c r="V578" s="37"/>
      <c r="W578" s="37"/>
      <c r="X578" s="37"/>
      <c r="Y578" s="37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37"/>
      <c r="S579" s="37"/>
      <c r="T579" s="37"/>
      <c r="U579" s="37"/>
      <c r="V579" s="37"/>
      <c r="W579" s="37"/>
      <c r="X579" s="37"/>
      <c r="Y579" s="37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37"/>
      <c r="S580" s="37"/>
      <c r="T580" s="37"/>
      <c r="U580" s="37"/>
      <c r="V580" s="37"/>
      <c r="W580" s="37"/>
      <c r="X580" s="37"/>
      <c r="Y580" s="37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37"/>
      <c r="S581" s="37"/>
      <c r="T581" s="37"/>
      <c r="U581" s="37"/>
      <c r="V581" s="37"/>
      <c r="W581" s="37"/>
      <c r="X581" s="37"/>
      <c r="Y581" s="37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37"/>
      <c r="S582" s="37"/>
      <c r="T582" s="37"/>
      <c r="U582" s="37"/>
      <c r="V582" s="37"/>
      <c r="W582" s="37"/>
      <c r="X582" s="37"/>
      <c r="Y582" s="37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37"/>
      <c r="S583" s="37"/>
      <c r="T583" s="37"/>
      <c r="U583" s="37"/>
      <c r="V583" s="37"/>
      <c r="W583" s="37"/>
      <c r="X583" s="37"/>
      <c r="Y583" s="37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37"/>
      <c r="S584" s="37"/>
      <c r="T584" s="37"/>
      <c r="U584" s="37"/>
      <c r="V584" s="37"/>
      <c r="W584" s="37"/>
      <c r="X584" s="37"/>
      <c r="Y584" s="37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37"/>
      <c r="S585" s="37"/>
      <c r="T585" s="37"/>
      <c r="U585" s="37"/>
      <c r="V585" s="37"/>
      <c r="W585" s="37"/>
      <c r="X585" s="37"/>
      <c r="Y585" s="37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37"/>
      <c r="S586" s="37"/>
      <c r="T586" s="37"/>
      <c r="U586" s="37"/>
      <c r="V586" s="37"/>
      <c r="W586" s="37"/>
      <c r="X586" s="37"/>
      <c r="Y586" s="37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37"/>
      <c r="S587" s="37"/>
      <c r="T587" s="37"/>
      <c r="U587" s="37"/>
      <c r="V587" s="37"/>
      <c r="W587" s="37"/>
      <c r="X587" s="37"/>
      <c r="Y587" s="37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37"/>
      <c r="S588" s="37"/>
      <c r="T588" s="37"/>
      <c r="U588" s="37"/>
      <c r="V588" s="37"/>
      <c r="W588" s="37"/>
      <c r="X588" s="37"/>
      <c r="Y588" s="37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37"/>
      <c r="S589" s="37"/>
      <c r="T589" s="37"/>
      <c r="U589" s="37"/>
      <c r="V589" s="37"/>
      <c r="W589" s="37"/>
      <c r="X589" s="37"/>
      <c r="Y589" s="37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37"/>
      <c r="S590" s="37"/>
      <c r="T590" s="37"/>
      <c r="U590" s="37"/>
      <c r="V590" s="37"/>
      <c r="W590" s="37"/>
      <c r="X590" s="37"/>
      <c r="Y590" s="37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37"/>
      <c r="S591" s="37"/>
      <c r="T591" s="37"/>
      <c r="U591" s="37"/>
      <c r="V591" s="37"/>
      <c r="W591" s="37"/>
      <c r="X591" s="37"/>
      <c r="Y591" s="37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37"/>
      <c r="S592" s="37"/>
      <c r="T592" s="37"/>
      <c r="U592" s="37"/>
      <c r="V592" s="37"/>
      <c r="W592" s="37"/>
      <c r="X592" s="37"/>
      <c r="Y592" s="37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37"/>
      <c r="S593" s="37"/>
      <c r="T593" s="37"/>
      <c r="U593" s="37"/>
      <c r="V593" s="37"/>
      <c r="W593" s="37"/>
      <c r="X593" s="37"/>
      <c r="Y593" s="37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37"/>
      <c r="S594" s="37"/>
      <c r="T594" s="37"/>
      <c r="U594" s="37"/>
      <c r="V594" s="37"/>
      <c r="W594" s="37"/>
      <c r="X594" s="37"/>
      <c r="Y594" s="37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37"/>
      <c r="S595" s="37"/>
      <c r="T595" s="37"/>
      <c r="U595" s="37"/>
      <c r="V595" s="37"/>
      <c r="W595" s="37"/>
      <c r="X595" s="37"/>
      <c r="Y595" s="37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37"/>
      <c r="S596" s="37"/>
      <c r="T596" s="37"/>
      <c r="U596" s="37"/>
      <c r="V596" s="37"/>
      <c r="W596" s="37"/>
      <c r="X596" s="37"/>
      <c r="Y596" s="37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37"/>
      <c r="S597" s="37"/>
      <c r="T597" s="37"/>
      <c r="U597" s="37"/>
      <c r="V597" s="37"/>
      <c r="W597" s="37"/>
      <c r="X597" s="37"/>
      <c r="Y597" s="37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37"/>
      <c r="S598" s="37"/>
      <c r="T598" s="37"/>
      <c r="U598" s="37"/>
      <c r="V598" s="37"/>
      <c r="W598" s="37"/>
      <c r="X598" s="37"/>
      <c r="Y598" s="37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37"/>
      <c r="S599" s="37"/>
      <c r="T599" s="37"/>
      <c r="U599" s="37"/>
      <c r="V599" s="37"/>
      <c r="W599" s="37"/>
      <c r="X599" s="37"/>
      <c r="Y599" s="37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37"/>
      <c r="S600" s="37"/>
      <c r="T600" s="37"/>
      <c r="U600" s="37"/>
      <c r="V600" s="37"/>
      <c r="W600" s="37"/>
      <c r="X600" s="37"/>
      <c r="Y600" s="37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37"/>
      <c r="S601" s="37"/>
      <c r="T601" s="37"/>
      <c r="U601" s="37"/>
      <c r="V601" s="37"/>
      <c r="W601" s="37"/>
      <c r="X601" s="37"/>
      <c r="Y601" s="37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37"/>
      <c r="S602" s="37"/>
      <c r="T602" s="37"/>
      <c r="U602" s="37"/>
      <c r="V602" s="37"/>
      <c r="W602" s="37"/>
      <c r="X602" s="37"/>
      <c r="Y602" s="37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37"/>
      <c r="S603" s="37"/>
      <c r="T603" s="37"/>
      <c r="U603" s="37"/>
      <c r="V603" s="37"/>
      <c r="W603" s="37"/>
      <c r="X603" s="37"/>
      <c r="Y603" s="37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37"/>
      <c r="S604" s="37"/>
      <c r="T604" s="37"/>
      <c r="U604" s="37"/>
      <c r="V604" s="37"/>
      <c r="W604" s="37"/>
      <c r="X604" s="37"/>
      <c r="Y604" s="37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37"/>
      <c r="S605" s="37"/>
      <c r="T605" s="37"/>
      <c r="U605" s="37"/>
      <c r="V605" s="37"/>
      <c r="W605" s="37"/>
      <c r="X605" s="37"/>
      <c r="Y605" s="37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37"/>
      <c r="S606" s="37"/>
      <c r="T606" s="37"/>
      <c r="U606" s="37"/>
      <c r="V606" s="37"/>
      <c r="W606" s="37"/>
      <c r="X606" s="37"/>
      <c r="Y606" s="37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37"/>
      <c r="S607" s="37"/>
      <c r="T607" s="37"/>
      <c r="U607" s="37"/>
      <c r="V607" s="37"/>
      <c r="W607" s="37"/>
      <c r="X607" s="37"/>
      <c r="Y607" s="37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37"/>
      <c r="S608" s="37"/>
      <c r="T608" s="37"/>
      <c r="U608" s="37"/>
      <c r="V608" s="37"/>
      <c r="W608" s="37"/>
      <c r="X608" s="37"/>
      <c r="Y608" s="37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37"/>
      <c r="S609" s="37"/>
      <c r="T609" s="37"/>
      <c r="U609" s="37"/>
      <c r="V609" s="37"/>
      <c r="W609" s="37"/>
      <c r="X609" s="37"/>
      <c r="Y609" s="37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37"/>
      <c r="S610" s="37"/>
      <c r="T610" s="37"/>
      <c r="U610" s="37"/>
      <c r="V610" s="37"/>
      <c r="W610" s="37"/>
      <c r="X610" s="37"/>
      <c r="Y610" s="37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37"/>
      <c r="S611" s="37"/>
      <c r="T611" s="37"/>
      <c r="U611" s="37"/>
      <c r="V611" s="37"/>
      <c r="W611" s="37"/>
      <c r="X611" s="37"/>
      <c r="Y611" s="37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37"/>
      <c r="S612" s="37"/>
      <c r="T612" s="37"/>
      <c r="U612" s="37"/>
      <c r="V612" s="37"/>
      <c r="W612" s="37"/>
      <c r="X612" s="37"/>
      <c r="Y612" s="37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37"/>
      <c r="S613" s="37"/>
      <c r="T613" s="37"/>
      <c r="U613" s="37"/>
      <c r="V613" s="37"/>
      <c r="W613" s="37"/>
      <c r="X613" s="37"/>
      <c r="Y613" s="37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37"/>
      <c r="S614" s="37"/>
      <c r="T614" s="37"/>
      <c r="U614" s="37"/>
      <c r="V614" s="37"/>
      <c r="W614" s="37"/>
      <c r="X614" s="37"/>
      <c r="Y614" s="37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37"/>
      <c r="S615" s="37"/>
      <c r="T615" s="37"/>
      <c r="U615" s="37"/>
      <c r="V615" s="37"/>
      <c r="W615" s="37"/>
      <c r="X615" s="37"/>
      <c r="Y615" s="37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37"/>
      <c r="S616" s="37"/>
      <c r="T616" s="37"/>
      <c r="U616" s="37"/>
      <c r="V616" s="37"/>
      <c r="W616" s="37"/>
      <c r="X616" s="37"/>
      <c r="Y616" s="37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37"/>
      <c r="S617" s="37"/>
      <c r="T617" s="37"/>
      <c r="U617" s="37"/>
      <c r="V617" s="37"/>
      <c r="W617" s="37"/>
      <c r="X617" s="37"/>
      <c r="Y617" s="37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37"/>
      <c r="S618" s="37"/>
      <c r="T618" s="37"/>
      <c r="U618" s="37"/>
      <c r="V618" s="37"/>
      <c r="W618" s="37"/>
      <c r="X618" s="37"/>
      <c r="Y618" s="37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37"/>
      <c r="S619" s="37"/>
      <c r="T619" s="37"/>
      <c r="U619" s="37"/>
      <c r="V619" s="37"/>
      <c r="W619" s="37"/>
      <c r="X619" s="37"/>
      <c r="Y619" s="37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37"/>
      <c r="S620" s="37"/>
      <c r="T620" s="37"/>
      <c r="U620" s="37"/>
      <c r="V620" s="37"/>
      <c r="W620" s="37"/>
      <c r="X620" s="37"/>
      <c r="Y620" s="37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37"/>
      <c r="S621" s="37"/>
      <c r="T621" s="37"/>
      <c r="U621" s="37"/>
      <c r="V621" s="37"/>
      <c r="W621" s="37"/>
      <c r="X621" s="37"/>
      <c r="Y621" s="37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37"/>
      <c r="S622" s="37"/>
      <c r="T622" s="37"/>
      <c r="U622" s="37"/>
      <c r="V622" s="37"/>
      <c r="W622" s="37"/>
      <c r="X622" s="37"/>
      <c r="Y622" s="37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37"/>
      <c r="S623" s="37"/>
      <c r="T623" s="37"/>
      <c r="U623" s="37"/>
      <c r="V623" s="37"/>
      <c r="W623" s="37"/>
      <c r="X623" s="37"/>
      <c r="Y623" s="37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37"/>
      <c r="S624" s="37"/>
      <c r="T624" s="37"/>
      <c r="U624" s="37"/>
      <c r="V624" s="37"/>
      <c r="W624" s="37"/>
      <c r="X624" s="37"/>
      <c r="Y624" s="37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37"/>
      <c r="S625" s="37"/>
      <c r="T625" s="37"/>
      <c r="U625" s="37"/>
      <c r="V625" s="37"/>
      <c r="W625" s="37"/>
      <c r="X625" s="37"/>
      <c r="Y625" s="37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37"/>
      <c r="S626" s="37"/>
      <c r="T626" s="37"/>
      <c r="U626" s="37"/>
      <c r="V626" s="37"/>
      <c r="W626" s="37"/>
      <c r="X626" s="37"/>
      <c r="Y626" s="37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37"/>
      <c r="S627" s="37"/>
      <c r="T627" s="37"/>
      <c r="U627" s="37"/>
      <c r="V627" s="37"/>
      <c r="W627" s="37"/>
      <c r="X627" s="37"/>
      <c r="Y627" s="37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37"/>
      <c r="S628" s="37"/>
      <c r="T628" s="37"/>
      <c r="U628" s="37"/>
      <c r="V628" s="37"/>
      <c r="W628" s="37"/>
      <c r="X628" s="37"/>
      <c r="Y628" s="37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37"/>
      <c r="S629" s="37"/>
      <c r="T629" s="37"/>
      <c r="U629" s="37"/>
      <c r="V629" s="37"/>
      <c r="W629" s="37"/>
      <c r="X629" s="37"/>
      <c r="Y629" s="37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37"/>
      <c r="S630" s="37"/>
      <c r="T630" s="37"/>
      <c r="U630" s="37"/>
      <c r="V630" s="37"/>
      <c r="W630" s="37"/>
      <c r="X630" s="37"/>
      <c r="Y630" s="37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37"/>
      <c r="S631" s="37"/>
      <c r="T631" s="37"/>
      <c r="U631" s="37"/>
      <c r="V631" s="37"/>
      <c r="W631" s="37"/>
      <c r="X631" s="37"/>
      <c r="Y631" s="37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37"/>
      <c r="S632" s="37"/>
      <c r="T632" s="37"/>
      <c r="U632" s="37"/>
      <c r="V632" s="37"/>
      <c r="W632" s="37"/>
      <c r="X632" s="37"/>
      <c r="Y632" s="37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37"/>
      <c r="S633" s="37"/>
      <c r="T633" s="37"/>
      <c r="U633" s="37"/>
      <c r="V633" s="37"/>
      <c r="W633" s="37"/>
      <c r="X633" s="37"/>
      <c r="Y633" s="37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37"/>
      <c r="S634" s="37"/>
      <c r="T634" s="37"/>
      <c r="U634" s="37"/>
      <c r="V634" s="37"/>
      <c r="W634" s="37"/>
      <c r="X634" s="37"/>
      <c r="Y634" s="37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37"/>
      <c r="S635" s="37"/>
      <c r="T635" s="37"/>
      <c r="U635" s="37"/>
      <c r="V635" s="37"/>
      <c r="W635" s="37"/>
      <c r="X635" s="37"/>
      <c r="Y635" s="37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37"/>
      <c r="S636" s="37"/>
      <c r="T636" s="37"/>
      <c r="U636" s="37"/>
      <c r="V636" s="37"/>
      <c r="W636" s="37"/>
      <c r="X636" s="37"/>
      <c r="Y636" s="37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37"/>
      <c r="S637" s="37"/>
      <c r="T637" s="37"/>
      <c r="U637" s="37"/>
      <c r="V637" s="37"/>
      <c r="W637" s="37"/>
      <c r="X637" s="37"/>
      <c r="Y637" s="37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37"/>
      <c r="S638" s="37"/>
      <c r="T638" s="37"/>
      <c r="U638" s="37"/>
      <c r="V638" s="37"/>
      <c r="W638" s="37"/>
      <c r="X638" s="37"/>
      <c r="Y638" s="37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37"/>
      <c r="S639" s="37"/>
      <c r="T639" s="37"/>
      <c r="U639" s="37"/>
      <c r="V639" s="37"/>
      <c r="W639" s="37"/>
      <c r="X639" s="37"/>
      <c r="Y639" s="37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37"/>
      <c r="S640" s="37"/>
      <c r="T640" s="37"/>
      <c r="U640" s="37"/>
      <c r="V640" s="37"/>
      <c r="W640" s="37"/>
      <c r="X640" s="37"/>
      <c r="Y640" s="37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37"/>
      <c r="S641" s="37"/>
      <c r="T641" s="37"/>
      <c r="U641" s="37"/>
      <c r="V641" s="37"/>
      <c r="W641" s="37"/>
      <c r="X641" s="37"/>
      <c r="Y641" s="37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37"/>
      <c r="S642" s="37"/>
      <c r="T642" s="37"/>
      <c r="U642" s="37"/>
      <c r="V642" s="37"/>
      <c r="W642" s="37"/>
      <c r="X642" s="37"/>
      <c r="Y642" s="37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37"/>
      <c r="S643" s="37"/>
      <c r="T643" s="37"/>
      <c r="U643" s="37"/>
      <c r="V643" s="37"/>
      <c r="W643" s="37"/>
      <c r="X643" s="37"/>
      <c r="Y643" s="37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37"/>
      <c r="S644" s="37"/>
      <c r="T644" s="37"/>
      <c r="U644" s="37"/>
      <c r="V644" s="37"/>
      <c r="W644" s="37"/>
      <c r="X644" s="37"/>
      <c r="Y644" s="37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37"/>
      <c r="S645" s="37"/>
      <c r="T645" s="37"/>
      <c r="U645" s="37"/>
      <c r="V645" s="37"/>
      <c r="W645" s="37"/>
      <c r="X645" s="37"/>
      <c r="Y645" s="37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37"/>
      <c r="S646" s="37"/>
      <c r="T646" s="37"/>
      <c r="U646" s="37"/>
      <c r="V646" s="37"/>
      <c r="W646" s="37"/>
      <c r="X646" s="37"/>
      <c r="Y646" s="37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37"/>
      <c r="S647" s="37"/>
      <c r="T647" s="37"/>
      <c r="U647" s="37"/>
      <c r="V647" s="37"/>
      <c r="W647" s="37"/>
      <c r="X647" s="37"/>
      <c r="Y647" s="37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37"/>
      <c r="S648" s="37"/>
      <c r="T648" s="37"/>
      <c r="U648" s="37"/>
      <c r="V648" s="37"/>
      <c r="W648" s="37"/>
      <c r="X648" s="37"/>
      <c r="Y648" s="37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37"/>
      <c r="S649" s="37"/>
      <c r="T649" s="37"/>
      <c r="U649" s="37"/>
      <c r="V649" s="37"/>
      <c r="W649" s="37"/>
      <c r="X649" s="37"/>
      <c r="Y649" s="37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37"/>
      <c r="S650" s="37"/>
      <c r="T650" s="37"/>
      <c r="U650" s="37"/>
      <c r="V650" s="37"/>
      <c r="W650" s="37"/>
      <c r="X650" s="37"/>
      <c r="Y650" s="37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37"/>
      <c r="S651" s="37"/>
      <c r="T651" s="37"/>
      <c r="U651" s="37"/>
      <c r="V651" s="37"/>
      <c r="W651" s="37"/>
      <c r="X651" s="37"/>
      <c r="Y651" s="37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37"/>
      <c r="S652" s="37"/>
      <c r="T652" s="37"/>
      <c r="U652" s="37"/>
      <c r="V652" s="37"/>
      <c r="W652" s="37"/>
      <c r="X652" s="37"/>
      <c r="Y652" s="37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37"/>
      <c r="S653" s="37"/>
      <c r="T653" s="37"/>
      <c r="U653" s="37"/>
      <c r="V653" s="37"/>
      <c r="W653" s="37"/>
      <c r="X653" s="37"/>
      <c r="Y653" s="37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37"/>
      <c r="S654" s="37"/>
      <c r="T654" s="37"/>
      <c r="U654" s="37"/>
      <c r="V654" s="37"/>
      <c r="W654" s="37"/>
      <c r="X654" s="37"/>
      <c r="Y654" s="37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37"/>
      <c r="S655" s="37"/>
      <c r="T655" s="37"/>
      <c r="U655" s="37"/>
      <c r="V655" s="37"/>
      <c r="W655" s="37"/>
      <c r="X655" s="37"/>
      <c r="Y655" s="37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37"/>
      <c r="S656" s="37"/>
      <c r="T656" s="37"/>
      <c r="U656" s="37"/>
      <c r="V656" s="37"/>
      <c r="W656" s="37"/>
      <c r="X656" s="37"/>
      <c r="Y656" s="37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37"/>
      <c r="S657" s="37"/>
      <c r="T657" s="37"/>
      <c r="U657" s="37"/>
      <c r="V657" s="37"/>
      <c r="W657" s="37"/>
      <c r="X657" s="37"/>
      <c r="Y657" s="37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37"/>
      <c r="S658" s="37"/>
      <c r="T658" s="37"/>
      <c r="U658" s="37"/>
      <c r="V658" s="37"/>
      <c r="W658" s="37"/>
      <c r="X658" s="37"/>
      <c r="Y658" s="37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37"/>
      <c r="S659" s="37"/>
      <c r="T659" s="37"/>
      <c r="U659" s="37"/>
      <c r="V659" s="37"/>
      <c r="W659" s="37"/>
      <c r="X659" s="37"/>
      <c r="Y659" s="37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37"/>
      <c r="S660" s="37"/>
      <c r="T660" s="37"/>
      <c r="U660" s="37"/>
      <c r="V660" s="37"/>
      <c r="W660" s="37"/>
      <c r="X660" s="37"/>
      <c r="Y660" s="37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37"/>
      <c r="S661" s="37"/>
      <c r="T661" s="37"/>
      <c r="U661" s="37"/>
      <c r="V661" s="37"/>
      <c r="W661" s="37"/>
      <c r="X661" s="37"/>
      <c r="Y661" s="37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37"/>
      <c r="S662" s="37"/>
      <c r="T662" s="37"/>
      <c r="U662" s="37"/>
      <c r="V662" s="37"/>
      <c r="W662" s="37"/>
      <c r="X662" s="37"/>
      <c r="Y662" s="37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37"/>
      <c r="S663" s="37"/>
      <c r="T663" s="37"/>
      <c r="U663" s="37"/>
      <c r="V663" s="37"/>
      <c r="W663" s="37"/>
      <c r="X663" s="37"/>
      <c r="Y663" s="37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37"/>
      <c r="S664" s="37"/>
      <c r="T664" s="37"/>
      <c r="U664" s="37"/>
      <c r="V664" s="37"/>
      <c r="W664" s="37"/>
      <c r="X664" s="37"/>
      <c r="Y664" s="37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37"/>
      <c r="S665" s="37"/>
      <c r="T665" s="37"/>
      <c r="U665" s="37"/>
      <c r="V665" s="37"/>
      <c r="W665" s="37"/>
      <c r="X665" s="37"/>
      <c r="Y665" s="37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37"/>
      <c r="S666" s="37"/>
      <c r="T666" s="37"/>
      <c r="U666" s="37"/>
      <c r="V666" s="37"/>
      <c r="W666" s="37"/>
      <c r="X666" s="37"/>
      <c r="Y666" s="37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37"/>
      <c r="S667" s="37"/>
      <c r="T667" s="37"/>
      <c r="U667" s="37"/>
      <c r="V667" s="37"/>
      <c r="W667" s="37"/>
      <c r="X667" s="37"/>
      <c r="Y667" s="37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37"/>
      <c r="S668" s="37"/>
      <c r="T668" s="37"/>
      <c r="U668" s="37"/>
      <c r="V668" s="37"/>
      <c r="W668" s="37"/>
      <c r="X668" s="37"/>
      <c r="Y668" s="37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37"/>
      <c r="S669" s="37"/>
      <c r="T669" s="37"/>
      <c r="U669" s="37"/>
      <c r="V669" s="37"/>
      <c r="W669" s="37"/>
      <c r="X669" s="37"/>
      <c r="Y669" s="37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37"/>
      <c r="S670" s="37"/>
      <c r="T670" s="37"/>
      <c r="U670" s="37"/>
      <c r="V670" s="37"/>
      <c r="W670" s="37"/>
      <c r="X670" s="37"/>
      <c r="Y670" s="37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37"/>
      <c r="S671" s="37"/>
      <c r="T671" s="37"/>
      <c r="U671" s="37"/>
      <c r="V671" s="37"/>
      <c r="W671" s="37"/>
      <c r="X671" s="37"/>
      <c r="Y671" s="37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37"/>
      <c r="S672" s="37"/>
      <c r="T672" s="37"/>
      <c r="U672" s="37"/>
      <c r="V672" s="37"/>
      <c r="W672" s="37"/>
      <c r="X672" s="37"/>
      <c r="Y672" s="37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37"/>
      <c r="S673" s="37"/>
      <c r="T673" s="37"/>
      <c r="U673" s="37"/>
      <c r="V673" s="37"/>
      <c r="W673" s="37"/>
      <c r="X673" s="37"/>
      <c r="Y673" s="37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37"/>
      <c r="S674" s="37"/>
      <c r="T674" s="37"/>
      <c r="U674" s="37"/>
      <c r="V674" s="37"/>
      <c r="W674" s="37"/>
      <c r="X674" s="37"/>
      <c r="Y674" s="37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37"/>
      <c r="S675" s="37"/>
      <c r="T675" s="37"/>
      <c r="U675" s="37"/>
      <c r="V675" s="37"/>
      <c r="W675" s="37"/>
      <c r="X675" s="37"/>
      <c r="Y675" s="37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37"/>
      <c r="S676" s="37"/>
      <c r="T676" s="37"/>
      <c r="U676" s="37"/>
      <c r="V676" s="37"/>
      <c r="W676" s="37"/>
      <c r="X676" s="37"/>
      <c r="Y676" s="37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37"/>
      <c r="S677" s="37"/>
      <c r="T677" s="37"/>
      <c r="U677" s="37"/>
      <c r="V677" s="37"/>
      <c r="W677" s="37"/>
      <c r="X677" s="37"/>
      <c r="Y677" s="37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37"/>
      <c r="S678" s="37"/>
      <c r="T678" s="37"/>
      <c r="U678" s="37"/>
      <c r="V678" s="37"/>
      <c r="W678" s="37"/>
      <c r="X678" s="37"/>
      <c r="Y678" s="37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37"/>
      <c r="S679" s="37"/>
      <c r="T679" s="37"/>
      <c r="U679" s="37"/>
      <c r="V679" s="37"/>
      <c r="W679" s="37"/>
      <c r="X679" s="37"/>
      <c r="Y679" s="37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37"/>
      <c r="S680" s="37"/>
      <c r="T680" s="37"/>
      <c r="U680" s="37"/>
      <c r="V680" s="37"/>
      <c r="W680" s="37"/>
      <c r="X680" s="37"/>
      <c r="Y680" s="37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37"/>
      <c r="S681" s="37"/>
      <c r="T681" s="37"/>
      <c r="U681" s="37"/>
      <c r="V681" s="37"/>
      <c r="W681" s="37"/>
      <c r="X681" s="37"/>
      <c r="Y681" s="37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37"/>
      <c r="S682" s="37"/>
      <c r="T682" s="37"/>
      <c r="U682" s="37"/>
      <c r="V682" s="37"/>
      <c r="W682" s="37"/>
      <c r="X682" s="37"/>
      <c r="Y682" s="37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37"/>
      <c r="S683" s="37"/>
      <c r="T683" s="37"/>
      <c r="U683" s="37"/>
      <c r="V683" s="37"/>
      <c r="W683" s="37"/>
      <c r="X683" s="37"/>
      <c r="Y683" s="37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37"/>
      <c r="S684" s="37"/>
      <c r="T684" s="37"/>
      <c r="U684" s="37"/>
      <c r="V684" s="37"/>
      <c r="W684" s="37"/>
      <c r="X684" s="37"/>
      <c r="Y684" s="37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37"/>
      <c r="S685" s="37"/>
      <c r="T685" s="37"/>
      <c r="U685" s="37"/>
      <c r="V685" s="37"/>
      <c r="W685" s="37"/>
      <c r="X685" s="37"/>
      <c r="Y685" s="37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37"/>
      <c r="S686" s="37"/>
      <c r="T686" s="37"/>
      <c r="U686" s="37"/>
      <c r="V686" s="37"/>
      <c r="W686" s="37"/>
      <c r="X686" s="37"/>
      <c r="Y686" s="37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37"/>
      <c r="S687" s="37"/>
      <c r="T687" s="37"/>
      <c r="U687" s="37"/>
      <c r="V687" s="37"/>
      <c r="W687" s="37"/>
      <c r="X687" s="37"/>
      <c r="Y687" s="37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37"/>
      <c r="S688" s="37"/>
      <c r="T688" s="37"/>
      <c r="U688" s="37"/>
      <c r="V688" s="37"/>
      <c r="W688" s="37"/>
      <c r="X688" s="37"/>
      <c r="Y688" s="37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37"/>
      <c r="S689" s="37"/>
      <c r="T689" s="37"/>
      <c r="U689" s="37"/>
      <c r="V689" s="37"/>
      <c r="W689" s="37"/>
      <c r="X689" s="37"/>
      <c r="Y689" s="37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37"/>
      <c r="S690" s="37"/>
      <c r="T690" s="37"/>
      <c r="U690" s="37"/>
      <c r="V690" s="37"/>
      <c r="W690" s="37"/>
      <c r="X690" s="37"/>
      <c r="Y690" s="37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37"/>
      <c r="S691" s="37"/>
      <c r="T691" s="37"/>
      <c r="U691" s="37"/>
      <c r="V691" s="37"/>
      <c r="W691" s="37"/>
      <c r="X691" s="37"/>
      <c r="Y691" s="37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37"/>
      <c r="S692" s="37"/>
      <c r="T692" s="37"/>
      <c r="U692" s="37"/>
      <c r="V692" s="37"/>
      <c r="W692" s="37"/>
      <c r="X692" s="37"/>
      <c r="Y692" s="37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37"/>
      <c r="S693" s="37"/>
      <c r="T693" s="37"/>
      <c r="U693" s="37"/>
      <c r="V693" s="37"/>
      <c r="W693" s="37"/>
      <c r="X693" s="37"/>
      <c r="Y693" s="37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37"/>
      <c r="S694" s="37"/>
      <c r="T694" s="37"/>
      <c r="U694" s="37"/>
      <c r="V694" s="37"/>
      <c r="W694" s="37"/>
      <c r="X694" s="37"/>
      <c r="Y694" s="37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37"/>
      <c r="S695" s="37"/>
      <c r="T695" s="37"/>
      <c r="U695" s="37"/>
      <c r="V695" s="37"/>
      <c r="W695" s="37"/>
      <c r="X695" s="37"/>
      <c r="Y695" s="37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37"/>
      <c r="S696" s="37"/>
      <c r="T696" s="37"/>
      <c r="U696" s="37"/>
      <c r="V696" s="37"/>
      <c r="W696" s="37"/>
      <c r="X696" s="37"/>
      <c r="Y696" s="37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37"/>
      <c r="S697" s="37"/>
      <c r="T697" s="37"/>
      <c r="U697" s="37"/>
      <c r="V697" s="37"/>
      <c r="W697" s="37"/>
      <c r="X697" s="37"/>
      <c r="Y697" s="37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37"/>
      <c r="S698" s="37"/>
      <c r="T698" s="37"/>
      <c r="U698" s="37"/>
      <c r="V698" s="37"/>
      <c r="W698" s="37"/>
      <c r="X698" s="37"/>
      <c r="Y698" s="37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37"/>
      <c r="S699" s="37"/>
      <c r="T699" s="37"/>
      <c r="U699" s="37"/>
      <c r="V699" s="37"/>
      <c r="W699" s="37"/>
      <c r="X699" s="37"/>
      <c r="Y699" s="37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37"/>
      <c r="S700" s="37"/>
      <c r="T700" s="37"/>
      <c r="U700" s="37"/>
      <c r="V700" s="37"/>
      <c r="W700" s="37"/>
      <c r="X700" s="37"/>
      <c r="Y700" s="37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37"/>
      <c r="S701" s="37"/>
      <c r="T701" s="37"/>
      <c r="U701" s="37"/>
      <c r="V701" s="37"/>
      <c r="W701" s="37"/>
      <c r="X701" s="37"/>
      <c r="Y701" s="37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37"/>
      <c r="S702" s="37"/>
      <c r="T702" s="37"/>
      <c r="U702" s="37"/>
      <c r="V702" s="37"/>
      <c r="W702" s="37"/>
      <c r="X702" s="37"/>
      <c r="Y702" s="37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37"/>
      <c r="S703" s="37"/>
      <c r="T703" s="37"/>
      <c r="U703" s="37"/>
      <c r="V703" s="37"/>
      <c r="W703" s="37"/>
      <c r="X703" s="37"/>
      <c r="Y703" s="37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37"/>
      <c r="S704" s="37"/>
      <c r="T704" s="37"/>
      <c r="U704" s="37"/>
      <c r="V704" s="37"/>
      <c r="W704" s="37"/>
      <c r="X704" s="37"/>
      <c r="Y704" s="37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37"/>
      <c r="S705" s="37"/>
      <c r="T705" s="37"/>
      <c r="U705" s="37"/>
      <c r="V705" s="37"/>
      <c r="W705" s="37"/>
      <c r="X705" s="37"/>
      <c r="Y705" s="37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37"/>
      <c r="S706" s="37"/>
      <c r="T706" s="37"/>
      <c r="U706" s="37"/>
      <c r="V706" s="37"/>
      <c r="W706" s="37"/>
      <c r="X706" s="37"/>
      <c r="Y706" s="37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37"/>
      <c r="S707" s="37"/>
      <c r="T707" s="37"/>
      <c r="U707" s="37"/>
      <c r="V707" s="37"/>
      <c r="W707" s="37"/>
      <c r="X707" s="37"/>
      <c r="Y707" s="37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37"/>
      <c r="S708" s="37"/>
      <c r="T708" s="37"/>
      <c r="U708" s="37"/>
      <c r="V708" s="37"/>
      <c r="W708" s="37"/>
      <c r="X708" s="37"/>
      <c r="Y708" s="37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37"/>
      <c r="S709" s="37"/>
      <c r="T709" s="37"/>
      <c r="U709" s="37"/>
      <c r="V709" s="37"/>
      <c r="W709" s="37"/>
      <c r="X709" s="37"/>
      <c r="Y709" s="37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37"/>
      <c r="S710" s="37"/>
      <c r="T710" s="37"/>
      <c r="U710" s="37"/>
      <c r="V710" s="37"/>
      <c r="W710" s="37"/>
      <c r="X710" s="37"/>
      <c r="Y710" s="37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37"/>
      <c r="S711" s="37"/>
      <c r="T711" s="37"/>
      <c r="U711" s="37"/>
      <c r="V711" s="37"/>
      <c r="W711" s="37"/>
      <c r="X711" s="37"/>
      <c r="Y711" s="37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37"/>
      <c r="S712" s="37"/>
      <c r="T712" s="37"/>
      <c r="U712" s="37"/>
      <c r="V712" s="37"/>
      <c r="W712" s="37"/>
      <c r="X712" s="37"/>
      <c r="Y712" s="37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37"/>
      <c r="S713" s="37"/>
      <c r="T713" s="37"/>
      <c r="U713" s="37"/>
      <c r="V713" s="37"/>
      <c r="W713" s="37"/>
      <c r="X713" s="37"/>
      <c r="Y713" s="37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37"/>
      <c r="S714" s="37"/>
      <c r="T714" s="37"/>
      <c r="U714" s="37"/>
      <c r="V714" s="37"/>
      <c r="W714" s="37"/>
      <c r="X714" s="37"/>
      <c r="Y714" s="37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37"/>
      <c r="S715" s="37"/>
      <c r="T715" s="37"/>
      <c r="U715" s="37"/>
      <c r="V715" s="37"/>
      <c r="W715" s="37"/>
      <c r="X715" s="37"/>
      <c r="Y715" s="37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37"/>
      <c r="S716" s="37"/>
      <c r="T716" s="37"/>
      <c r="U716" s="37"/>
      <c r="V716" s="37"/>
      <c r="W716" s="37"/>
      <c r="X716" s="37"/>
      <c r="Y716" s="37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37"/>
      <c r="S717" s="37"/>
      <c r="T717" s="37"/>
      <c r="U717" s="37"/>
      <c r="V717" s="37"/>
      <c r="W717" s="37"/>
      <c r="X717" s="37"/>
      <c r="Y717" s="37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37"/>
      <c r="S718" s="37"/>
      <c r="T718" s="37"/>
      <c r="U718" s="37"/>
      <c r="V718" s="37"/>
      <c r="W718" s="37"/>
      <c r="X718" s="37"/>
      <c r="Y718" s="37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37"/>
      <c r="S719" s="37"/>
      <c r="T719" s="37"/>
      <c r="U719" s="37"/>
      <c r="V719" s="37"/>
      <c r="W719" s="37"/>
      <c r="X719" s="37"/>
      <c r="Y719" s="37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37"/>
      <c r="S720" s="37"/>
      <c r="T720" s="37"/>
      <c r="U720" s="37"/>
      <c r="V720" s="37"/>
      <c r="W720" s="37"/>
      <c r="X720" s="37"/>
      <c r="Y720" s="37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37"/>
      <c r="S721" s="37"/>
      <c r="T721" s="37"/>
      <c r="U721" s="37"/>
      <c r="V721" s="37"/>
      <c r="W721" s="37"/>
      <c r="X721" s="37"/>
      <c r="Y721" s="37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37"/>
      <c r="S722" s="37"/>
      <c r="T722" s="37"/>
      <c r="U722" s="37"/>
      <c r="V722" s="37"/>
      <c r="W722" s="37"/>
      <c r="X722" s="37"/>
      <c r="Y722" s="37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37"/>
      <c r="S723" s="37"/>
      <c r="T723" s="37"/>
      <c r="U723" s="37"/>
      <c r="V723" s="37"/>
      <c r="W723" s="37"/>
      <c r="X723" s="37"/>
      <c r="Y723" s="37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37"/>
      <c r="S724" s="37"/>
      <c r="T724" s="37"/>
      <c r="U724" s="37"/>
      <c r="V724" s="37"/>
      <c r="W724" s="37"/>
      <c r="X724" s="37"/>
      <c r="Y724" s="37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37"/>
      <c r="S725" s="37"/>
      <c r="T725" s="37"/>
      <c r="U725" s="37"/>
      <c r="V725" s="37"/>
      <c r="W725" s="37"/>
      <c r="X725" s="37"/>
      <c r="Y725" s="37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37"/>
      <c r="S726" s="37"/>
      <c r="T726" s="37"/>
      <c r="U726" s="37"/>
      <c r="V726" s="37"/>
      <c r="W726" s="37"/>
      <c r="X726" s="37"/>
      <c r="Y726" s="37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37"/>
      <c r="S727" s="37"/>
      <c r="T727" s="37"/>
      <c r="U727" s="37"/>
      <c r="V727" s="37"/>
      <c r="W727" s="37"/>
      <c r="X727" s="37"/>
      <c r="Y727" s="37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37"/>
      <c r="S728" s="37"/>
      <c r="T728" s="37"/>
      <c r="U728" s="37"/>
      <c r="V728" s="37"/>
      <c r="W728" s="37"/>
      <c r="X728" s="37"/>
      <c r="Y728" s="37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37"/>
      <c r="S729" s="37"/>
      <c r="T729" s="37"/>
      <c r="U729" s="37"/>
      <c r="V729" s="37"/>
      <c r="W729" s="37"/>
      <c r="X729" s="37"/>
      <c r="Y729" s="37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37"/>
      <c r="S730" s="37"/>
      <c r="T730" s="37"/>
      <c r="U730" s="37"/>
      <c r="V730" s="37"/>
      <c r="W730" s="37"/>
      <c r="X730" s="37"/>
      <c r="Y730" s="37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37"/>
      <c r="S731" s="37"/>
      <c r="T731" s="37"/>
      <c r="U731" s="37"/>
      <c r="V731" s="37"/>
      <c r="W731" s="37"/>
      <c r="X731" s="37"/>
      <c r="Y731" s="37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37"/>
      <c r="S732" s="37"/>
      <c r="T732" s="37"/>
      <c r="U732" s="37"/>
      <c r="V732" s="37"/>
      <c r="W732" s="37"/>
      <c r="X732" s="37"/>
      <c r="Y732" s="37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37"/>
      <c r="S733" s="37"/>
      <c r="T733" s="37"/>
      <c r="U733" s="37"/>
      <c r="V733" s="37"/>
      <c r="W733" s="37"/>
      <c r="X733" s="37"/>
      <c r="Y733" s="37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37"/>
      <c r="S734" s="37"/>
      <c r="T734" s="37"/>
      <c r="U734" s="37"/>
      <c r="V734" s="37"/>
      <c r="W734" s="37"/>
      <c r="X734" s="37"/>
      <c r="Y734" s="37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37"/>
      <c r="S735" s="37"/>
      <c r="T735" s="37"/>
      <c r="U735" s="37"/>
      <c r="V735" s="37"/>
      <c r="W735" s="37"/>
      <c r="X735" s="37"/>
      <c r="Y735" s="37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37"/>
      <c r="S736" s="37"/>
      <c r="T736" s="37"/>
      <c r="U736" s="37"/>
      <c r="V736" s="37"/>
      <c r="W736" s="37"/>
      <c r="X736" s="37"/>
      <c r="Y736" s="37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37"/>
      <c r="S737" s="37"/>
      <c r="T737" s="37"/>
      <c r="U737" s="37"/>
      <c r="V737" s="37"/>
      <c r="W737" s="37"/>
      <c r="X737" s="37"/>
      <c r="Y737" s="37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37"/>
      <c r="S738" s="37"/>
      <c r="T738" s="37"/>
      <c r="U738" s="37"/>
      <c r="V738" s="37"/>
      <c r="W738" s="37"/>
      <c r="X738" s="37"/>
      <c r="Y738" s="37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37"/>
      <c r="S739" s="37"/>
      <c r="T739" s="37"/>
      <c r="U739" s="37"/>
      <c r="V739" s="37"/>
      <c r="W739" s="37"/>
      <c r="X739" s="37"/>
      <c r="Y739" s="37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37"/>
      <c r="S740" s="37"/>
      <c r="T740" s="37"/>
      <c r="U740" s="37"/>
      <c r="V740" s="37"/>
      <c r="W740" s="37"/>
      <c r="X740" s="37"/>
      <c r="Y740" s="37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37"/>
      <c r="S741" s="37"/>
      <c r="T741" s="37"/>
      <c r="U741" s="37"/>
      <c r="V741" s="37"/>
      <c r="W741" s="37"/>
      <c r="X741" s="37"/>
      <c r="Y741" s="37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37"/>
      <c r="S742" s="37"/>
      <c r="T742" s="37"/>
      <c r="U742" s="37"/>
      <c r="V742" s="37"/>
      <c r="W742" s="37"/>
      <c r="X742" s="37"/>
      <c r="Y742" s="37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37"/>
      <c r="S743" s="37"/>
      <c r="T743" s="37"/>
      <c r="U743" s="37"/>
      <c r="V743" s="37"/>
      <c r="W743" s="37"/>
      <c r="X743" s="37"/>
      <c r="Y743" s="37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37"/>
      <c r="S744" s="37"/>
      <c r="T744" s="37"/>
      <c r="U744" s="37"/>
      <c r="V744" s="37"/>
      <c r="W744" s="37"/>
      <c r="X744" s="37"/>
      <c r="Y744" s="37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37"/>
      <c r="S745" s="37"/>
      <c r="T745" s="37"/>
      <c r="U745" s="37"/>
      <c r="V745" s="37"/>
      <c r="W745" s="37"/>
      <c r="X745" s="37"/>
      <c r="Y745" s="37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37"/>
      <c r="S746" s="37"/>
      <c r="T746" s="37"/>
      <c r="U746" s="37"/>
      <c r="V746" s="37"/>
      <c r="W746" s="37"/>
      <c r="X746" s="37"/>
      <c r="Y746" s="37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37"/>
      <c r="S747" s="37"/>
      <c r="T747" s="37"/>
      <c r="U747" s="37"/>
      <c r="V747" s="37"/>
      <c r="W747" s="37"/>
      <c r="X747" s="37"/>
      <c r="Y747" s="37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37"/>
      <c r="S748" s="37"/>
      <c r="T748" s="37"/>
      <c r="U748" s="37"/>
      <c r="V748" s="37"/>
      <c r="W748" s="37"/>
      <c r="X748" s="37"/>
      <c r="Y748" s="37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37"/>
      <c r="S749" s="37"/>
      <c r="T749" s="37"/>
      <c r="U749" s="37"/>
      <c r="V749" s="37"/>
      <c r="W749" s="37"/>
      <c r="X749" s="37"/>
      <c r="Y749" s="37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37"/>
      <c r="S750" s="37"/>
      <c r="T750" s="37"/>
      <c r="U750" s="37"/>
      <c r="V750" s="37"/>
      <c r="W750" s="37"/>
      <c r="X750" s="37"/>
      <c r="Y750" s="37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37"/>
      <c r="S751" s="37"/>
      <c r="T751" s="37"/>
      <c r="U751" s="37"/>
      <c r="V751" s="37"/>
      <c r="W751" s="37"/>
      <c r="X751" s="37"/>
      <c r="Y751" s="37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37"/>
      <c r="S752" s="37"/>
      <c r="T752" s="37"/>
      <c r="U752" s="37"/>
      <c r="V752" s="37"/>
      <c r="W752" s="37"/>
      <c r="X752" s="37"/>
      <c r="Y752" s="37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37"/>
      <c r="S753" s="37"/>
      <c r="T753" s="37"/>
      <c r="U753" s="37"/>
      <c r="V753" s="37"/>
      <c r="W753" s="37"/>
      <c r="X753" s="37"/>
      <c r="Y753" s="37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37"/>
      <c r="S754" s="37"/>
      <c r="T754" s="37"/>
      <c r="U754" s="37"/>
      <c r="V754" s="37"/>
      <c r="W754" s="37"/>
      <c r="X754" s="37"/>
      <c r="Y754" s="37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37"/>
      <c r="S755" s="37"/>
      <c r="T755" s="37"/>
      <c r="U755" s="37"/>
      <c r="V755" s="37"/>
      <c r="W755" s="37"/>
      <c r="X755" s="37"/>
      <c r="Y755" s="37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37"/>
      <c r="S756" s="37"/>
      <c r="T756" s="37"/>
      <c r="U756" s="37"/>
      <c r="V756" s="37"/>
      <c r="W756" s="37"/>
      <c r="X756" s="37"/>
      <c r="Y756" s="37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37"/>
      <c r="S757" s="37"/>
      <c r="T757" s="37"/>
      <c r="U757" s="37"/>
      <c r="V757" s="37"/>
      <c r="W757" s="37"/>
      <c r="X757" s="37"/>
      <c r="Y757" s="37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37"/>
      <c r="S758" s="37"/>
      <c r="T758" s="37"/>
      <c r="U758" s="37"/>
      <c r="V758" s="37"/>
      <c r="W758" s="37"/>
      <c r="X758" s="37"/>
      <c r="Y758" s="37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37"/>
      <c r="S759" s="37"/>
      <c r="T759" s="37"/>
      <c r="U759" s="37"/>
      <c r="V759" s="37"/>
      <c r="W759" s="37"/>
      <c r="X759" s="37"/>
      <c r="Y759" s="37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37"/>
      <c r="S760" s="37"/>
      <c r="T760" s="37"/>
      <c r="U760" s="37"/>
      <c r="V760" s="37"/>
      <c r="W760" s="37"/>
      <c r="X760" s="37"/>
      <c r="Y760" s="37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37"/>
      <c r="S761" s="37"/>
      <c r="T761" s="37"/>
      <c r="U761" s="37"/>
      <c r="V761" s="37"/>
      <c r="W761" s="37"/>
      <c r="X761" s="37"/>
      <c r="Y761" s="37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37"/>
      <c r="S762" s="37"/>
      <c r="T762" s="37"/>
      <c r="U762" s="37"/>
      <c r="V762" s="37"/>
      <c r="W762" s="37"/>
      <c r="X762" s="37"/>
      <c r="Y762" s="37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37"/>
      <c r="S763" s="37"/>
      <c r="T763" s="37"/>
      <c r="U763" s="37"/>
      <c r="V763" s="37"/>
      <c r="W763" s="37"/>
      <c r="X763" s="37"/>
      <c r="Y763" s="37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37"/>
      <c r="S764" s="37"/>
      <c r="T764" s="37"/>
      <c r="U764" s="37"/>
      <c r="V764" s="37"/>
      <c r="W764" s="37"/>
      <c r="X764" s="37"/>
      <c r="Y764" s="37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37"/>
      <c r="S765" s="37"/>
      <c r="T765" s="37"/>
      <c r="U765" s="37"/>
      <c r="V765" s="37"/>
      <c r="W765" s="37"/>
      <c r="X765" s="37"/>
      <c r="Y765" s="37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37"/>
      <c r="S766" s="37"/>
      <c r="T766" s="37"/>
      <c r="U766" s="37"/>
      <c r="V766" s="37"/>
      <c r="W766" s="37"/>
      <c r="X766" s="37"/>
      <c r="Y766" s="37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37"/>
      <c r="S767" s="37"/>
      <c r="T767" s="37"/>
      <c r="U767" s="37"/>
      <c r="V767" s="37"/>
      <c r="W767" s="37"/>
      <c r="X767" s="37"/>
      <c r="Y767" s="37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37"/>
      <c r="S768" s="37"/>
      <c r="T768" s="37"/>
      <c r="U768" s="37"/>
      <c r="V768" s="37"/>
      <c r="W768" s="37"/>
      <c r="X768" s="37"/>
      <c r="Y768" s="37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37"/>
      <c r="S769" s="37"/>
      <c r="T769" s="37"/>
      <c r="U769" s="37"/>
      <c r="V769" s="37"/>
      <c r="W769" s="37"/>
      <c r="X769" s="37"/>
      <c r="Y769" s="37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37"/>
      <c r="S770" s="37"/>
      <c r="T770" s="37"/>
      <c r="U770" s="37"/>
      <c r="V770" s="37"/>
      <c r="W770" s="37"/>
      <c r="X770" s="37"/>
      <c r="Y770" s="37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37"/>
      <c r="S771" s="37"/>
      <c r="T771" s="37"/>
      <c r="U771" s="37"/>
      <c r="V771" s="37"/>
      <c r="W771" s="37"/>
      <c r="X771" s="37"/>
      <c r="Y771" s="37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37"/>
      <c r="S772" s="37"/>
      <c r="T772" s="37"/>
      <c r="U772" s="37"/>
      <c r="V772" s="37"/>
      <c r="W772" s="37"/>
      <c r="X772" s="37"/>
      <c r="Y772" s="37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37"/>
      <c r="S773" s="37"/>
      <c r="T773" s="37"/>
      <c r="U773" s="37"/>
      <c r="V773" s="37"/>
      <c r="W773" s="37"/>
      <c r="X773" s="37"/>
      <c r="Y773" s="37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37"/>
      <c r="S774" s="37"/>
      <c r="T774" s="37"/>
      <c r="U774" s="37"/>
      <c r="V774" s="37"/>
      <c r="W774" s="37"/>
      <c r="X774" s="37"/>
      <c r="Y774" s="37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37"/>
      <c r="S775" s="37"/>
      <c r="T775" s="37"/>
      <c r="U775" s="37"/>
      <c r="V775" s="37"/>
      <c r="W775" s="37"/>
      <c r="X775" s="37"/>
      <c r="Y775" s="37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37"/>
      <c r="S776" s="37"/>
      <c r="T776" s="37"/>
      <c r="U776" s="37"/>
      <c r="V776" s="37"/>
      <c r="W776" s="37"/>
      <c r="X776" s="37"/>
      <c r="Y776" s="37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37"/>
      <c r="S777" s="37"/>
      <c r="T777" s="37"/>
      <c r="U777" s="37"/>
      <c r="V777" s="37"/>
      <c r="W777" s="37"/>
      <c r="X777" s="37"/>
      <c r="Y777" s="37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37"/>
      <c r="S778" s="37"/>
      <c r="T778" s="37"/>
      <c r="U778" s="37"/>
      <c r="V778" s="37"/>
      <c r="W778" s="37"/>
      <c r="X778" s="37"/>
      <c r="Y778" s="37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37"/>
      <c r="S779" s="37"/>
      <c r="T779" s="37"/>
      <c r="U779" s="37"/>
      <c r="V779" s="37"/>
      <c r="W779" s="37"/>
      <c r="X779" s="37"/>
      <c r="Y779" s="37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37"/>
      <c r="S780" s="37"/>
      <c r="T780" s="37"/>
      <c r="U780" s="37"/>
      <c r="V780" s="37"/>
      <c r="W780" s="37"/>
      <c r="X780" s="37"/>
      <c r="Y780" s="37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37"/>
      <c r="S781" s="37"/>
      <c r="T781" s="37"/>
      <c r="U781" s="37"/>
      <c r="V781" s="37"/>
      <c r="W781" s="37"/>
      <c r="X781" s="37"/>
      <c r="Y781" s="37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37"/>
      <c r="S782" s="37"/>
      <c r="T782" s="37"/>
      <c r="U782" s="37"/>
      <c r="V782" s="37"/>
      <c r="W782" s="37"/>
      <c r="X782" s="37"/>
      <c r="Y782" s="37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37"/>
      <c r="S783" s="37"/>
      <c r="T783" s="37"/>
      <c r="U783" s="37"/>
      <c r="V783" s="37"/>
      <c r="W783" s="37"/>
      <c r="X783" s="37"/>
      <c r="Y783" s="37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37"/>
      <c r="S784" s="37"/>
      <c r="T784" s="37"/>
      <c r="U784" s="37"/>
      <c r="V784" s="37"/>
      <c r="W784" s="37"/>
      <c r="X784" s="37"/>
      <c r="Y784" s="37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37"/>
      <c r="S785" s="37"/>
      <c r="T785" s="37"/>
      <c r="U785" s="37"/>
      <c r="V785" s="37"/>
      <c r="W785" s="37"/>
      <c r="X785" s="37"/>
      <c r="Y785" s="37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37"/>
      <c r="S786" s="37"/>
      <c r="T786" s="37"/>
      <c r="U786" s="37"/>
      <c r="V786" s="37"/>
      <c r="W786" s="37"/>
      <c r="X786" s="37"/>
      <c r="Y786" s="37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37"/>
      <c r="S787" s="37"/>
      <c r="T787" s="37"/>
      <c r="U787" s="37"/>
      <c r="V787" s="37"/>
      <c r="W787" s="37"/>
      <c r="X787" s="37"/>
      <c r="Y787" s="37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37"/>
      <c r="S788" s="37"/>
      <c r="T788" s="37"/>
      <c r="U788" s="37"/>
      <c r="V788" s="37"/>
      <c r="W788" s="37"/>
      <c r="X788" s="37"/>
      <c r="Y788" s="37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37"/>
      <c r="S789" s="37"/>
      <c r="T789" s="37"/>
      <c r="U789" s="37"/>
      <c r="V789" s="37"/>
      <c r="W789" s="37"/>
      <c r="X789" s="37"/>
      <c r="Y789" s="37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37"/>
      <c r="S790" s="37"/>
      <c r="T790" s="37"/>
      <c r="U790" s="37"/>
      <c r="V790" s="37"/>
      <c r="W790" s="37"/>
      <c r="X790" s="37"/>
      <c r="Y790" s="37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37"/>
      <c r="S791" s="37"/>
      <c r="T791" s="37"/>
      <c r="U791" s="37"/>
      <c r="V791" s="37"/>
      <c r="W791" s="37"/>
      <c r="X791" s="37"/>
      <c r="Y791" s="37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37"/>
      <c r="S792" s="37"/>
      <c r="T792" s="37"/>
      <c r="U792" s="37"/>
      <c r="V792" s="37"/>
      <c r="W792" s="37"/>
      <c r="X792" s="37"/>
      <c r="Y792" s="37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37"/>
      <c r="S793" s="37"/>
      <c r="T793" s="37"/>
      <c r="U793" s="37"/>
      <c r="V793" s="37"/>
      <c r="W793" s="37"/>
      <c r="X793" s="37"/>
      <c r="Y793" s="37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37"/>
      <c r="S794" s="37"/>
      <c r="T794" s="37"/>
      <c r="U794" s="37"/>
      <c r="V794" s="37"/>
      <c r="W794" s="37"/>
      <c r="X794" s="37"/>
      <c r="Y794" s="37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37"/>
      <c r="S795" s="37"/>
      <c r="T795" s="37"/>
      <c r="U795" s="37"/>
      <c r="V795" s="37"/>
      <c r="W795" s="37"/>
      <c r="X795" s="37"/>
      <c r="Y795" s="37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37"/>
      <c r="S796" s="37"/>
      <c r="T796" s="37"/>
      <c r="U796" s="37"/>
      <c r="V796" s="37"/>
      <c r="W796" s="37"/>
      <c r="X796" s="37"/>
      <c r="Y796" s="37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37"/>
      <c r="S797" s="37"/>
      <c r="T797" s="37"/>
      <c r="U797" s="37"/>
      <c r="V797" s="37"/>
      <c r="W797" s="37"/>
      <c r="X797" s="37"/>
      <c r="Y797" s="37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37"/>
      <c r="S798" s="37"/>
      <c r="T798" s="37"/>
      <c r="U798" s="37"/>
      <c r="V798" s="37"/>
      <c r="W798" s="37"/>
      <c r="X798" s="37"/>
      <c r="Y798" s="37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37"/>
      <c r="S799" s="37"/>
      <c r="T799" s="37"/>
      <c r="U799" s="37"/>
      <c r="V799" s="37"/>
      <c r="W799" s="37"/>
      <c r="X799" s="37"/>
      <c r="Y799" s="37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37"/>
      <c r="S800" s="37"/>
      <c r="T800" s="37"/>
      <c r="U800" s="37"/>
      <c r="V800" s="37"/>
      <c r="W800" s="37"/>
      <c r="X800" s="37"/>
      <c r="Y800" s="37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37"/>
      <c r="S801" s="37"/>
      <c r="T801" s="37"/>
      <c r="U801" s="37"/>
      <c r="V801" s="37"/>
      <c r="W801" s="37"/>
      <c r="X801" s="37"/>
      <c r="Y801" s="37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37"/>
      <c r="S802" s="37"/>
      <c r="T802" s="37"/>
      <c r="U802" s="37"/>
      <c r="V802" s="37"/>
      <c r="W802" s="37"/>
      <c r="X802" s="37"/>
      <c r="Y802" s="37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37"/>
      <c r="S803" s="37"/>
      <c r="T803" s="37"/>
      <c r="U803" s="37"/>
      <c r="V803" s="37"/>
      <c r="W803" s="37"/>
      <c r="X803" s="37"/>
      <c r="Y803" s="37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37"/>
      <c r="S804" s="37"/>
      <c r="T804" s="37"/>
      <c r="U804" s="37"/>
      <c r="V804" s="37"/>
      <c r="W804" s="37"/>
      <c r="X804" s="37"/>
      <c r="Y804" s="37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37"/>
      <c r="S805" s="37"/>
      <c r="T805" s="37"/>
      <c r="U805" s="37"/>
      <c r="V805" s="37"/>
      <c r="W805" s="37"/>
      <c r="X805" s="37"/>
      <c r="Y805" s="37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37"/>
      <c r="S806" s="37"/>
      <c r="T806" s="37"/>
      <c r="U806" s="37"/>
      <c r="V806" s="37"/>
      <c r="W806" s="37"/>
      <c r="X806" s="37"/>
      <c r="Y806" s="37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37"/>
      <c r="S807" s="37"/>
      <c r="T807" s="37"/>
      <c r="U807" s="37"/>
      <c r="V807" s="37"/>
      <c r="W807" s="37"/>
      <c r="X807" s="37"/>
      <c r="Y807" s="37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37"/>
      <c r="S808" s="37"/>
      <c r="T808" s="37"/>
      <c r="U808" s="37"/>
      <c r="V808" s="37"/>
      <c r="W808" s="37"/>
      <c r="X808" s="37"/>
      <c r="Y808" s="37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37"/>
      <c r="S809" s="37"/>
      <c r="T809" s="37"/>
      <c r="U809" s="37"/>
      <c r="V809" s="37"/>
      <c r="W809" s="37"/>
      <c r="X809" s="37"/>
      <c r="Y809" s="37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37"/>
      <c r="S810" s="37"/>
      <c r="T810" s="37"/>
      <c r="U810" s="37"/>
      <c r="V810" s="37"/>
      <c r="W810" s="37"/>
      <c r="X810" s="37"/>
      <c r="Y810" s="37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37"/>
      <c r="S811" s="37"/>
      <c r="T811" s="37"/>
      <c r="U811" s="37"/>
      <c r="V811" s="37"/>
      <c r="W811" s="37"/>
      <c r="X811" s="37"/>
      <c r="Y811" s="37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37"/>
      <c r="S812" s="37"/>
      <c r="T812" s="37"/>
      <c r="U812" s="37"/>
      <c r="V812" s="37"/>
      <c r="W812" s="37"/>
      <c r="X812" s="37"/>
      <c r="Y812" s="37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37"/>
      <c r="S813" s="37"/>
      <c r="T813" s="37"/>
      <c r="U813" s="37"/>
      <c r="V813" s="37"/>
      <c r="W813" s="37"/>
      <c r="X813" s="37"/>
      <c r="Y813" s="37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37"/>
      <c r="S814" s="37"/>
      <c r="T814" s="37"/>
      <c r="U814" s="37"/>
      <c r="V814" s="37"/>
      <c r="W814" s="37"/>
      <c r="X814" s="37"/>
      <c r="Y814" s="37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37"/>
      <c r="S815" s="37"/>
      <c r="T815" s="37"/>
      <c r="U815" s="37"/>
      <c r="V815" s="37"/>
      <c r="W815" s="37"/>
      <c r="X815" s="37"/>
      <c r="Y815" s="37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37"/>
      <c r="S816" s="37"/>
      <c r="T816" s="37"/>
      <c r="U816" s="37"/>
      <c r="V816" s="37"/>
      <c r="W816" s="37"/>
      <c r="X816" s="37"/>
      <c r="Y816" s="37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37"/>
      <c r="S817" s="37"/>
      <c r="T817" s="37"/>
      <c r="U817" s="37"/>
      <c r="V817" s="37"/>
      <c r="W817" s="37"/>
      <c r="X817" s="37"/>
      <c r="Y817" s="37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37"/>
      <c r="S818" s="37"/>
      <c r="T818" s="37"/>
      <c r="U818" s="37"/>
      <c r="V818" s="37"/>
      <c r="W818" s="37"/>
      <c r="X818" s="37"/>
      <c r="Y818" s="37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37"/>
      <c r="S819" s="37"/>
      <c r="T819" s="37"/>
      <c r="U819" s="37"/>
      <c r="V819" s="37"/>
      <c r="W819" s="37"/>
      <c r="X819" s="37"/>
      <c r="Y819" s="37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37"/>
      <c r="S820" s="37"/>
      <c r="T820" s="37"/>
      <c r="U820" s="37"/>
      <c r="V820" s="37"/>
      <c r="W820" s="37"/>
      <c r="X820" s="37"/>
      <c r="Y820" s="37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37"/>
      <c r="S821" s="37"/>
      <c r="T821" s="37"/>
      <c r="U821" s="37"/>
      <c r="V821" s="37"/>
      <c r="W821" s="37"/>
      <c r="X821" s="37"/>
      <c r="Y821" s="37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37"/>
      <c r="S822" s="37"/>
      <c r="T822" s="37"/>
      <c r="U822" s="37"/>
      <c r="V822" s="37"/>
      <c r="W822" s="37"/>
      <c r="X822" s="37"/>
      <c r="Y822" s="37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37"/>
      <c r="S823" s="37"/>
      <c r="T823" s="37"/>
      <c r="U823" s="37"/>
      <c r="V823" s="37"/>
      <c r="W823" s="37"/>
      <c r="X823" s="37"/>
      <c r="Y823" s="37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37"/>
      <c r="S824" s="37"/>
      <c r="T824" s="37"/>
      <c r="U824" s="37"/>
      <c r="V824" s="37"/>
      <c r="W824" s="37"/>
      <c r="X824" s="37"/>
      <c r="Y824" s="37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37"/>
      <c r="S825" s="37"/>
      <c r="T825" s="37"/>
      <c r="U825" s="37"/>
      <c r="V825" s="37"/>
      <c r="W825" s="37"/>
      <c r="X825" s="37"/>
      <c r="Y825" s="37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37"/>
      <c r="S826" s="37"/>
      <c r="T826" s="37"/>
      <c r="U826" s="37"/>
      <c r="V826" s="37"/>
      <c r="W826" s="37"/>
      <c r="X826" s="37"/>
      <c r="Y826" s="37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37"/>
      <c r="S827" s="37"/>
      <c r="T827" s="37"/>
      <c r="U827" s="37"/>
      <c r="V827" s="37"/>
      <c r="W827" s="37"/>
      <c r="X827" s="37"/>
      <c r="Y827" s="37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37"/>
      <c r="S828" s="37"/>
      <c r="T828" s="37"/>
      <c r="U828" s="37"/>
      <c r="V828" s="37"/>
      <c r="W828" s="37"/>
      <c r="X828" s="37"/>
      <c r="Y828" s="37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37"/>
      <c r="S829" s="37"/>
      <c r="T829" s="37"/>
      <c r="U829" s="37"/>
      <c r="V829" s="37"/>
      <c r="W829" s="37"/>
      <c r="X829" s="37"/>
      <c r="Y829" s="37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37"/>
      <c r="S830" s="37"/>
      <c r="T830" s="37"/>
      <c r="U830" s="37"/>
      <c r="V830" s="37"/>
      <c r="W830" s="37"/>
      <c r="X830" s="37"/>
      <c r="Y830" s="37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37"/>
      <c r="S831" s="37"/>
      <c r="T831" s="37"/>
      <c r="U831" s="37"/>
      <c r="V831" s="37"/>
      <c r="W831" s="37"/>
      <c r="X831" s="37"/>
      <c r="Y831" s="37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37"/>
      <c r="S832" s="37"/>
      <c r="T832" s="37"/>
      <c r="U832" s="37"/>
      <c r="V832" s="37"/>
      <c r="W832" s="37"/>
      <c r="X832" s="37"/>
      <c r="Y832" s="37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37"/>
      <c r="S833" s="37"/>
      <c r="T833" s="37"/>
      <c r="U833" s="37"/>
      <c r="V833" s="37"/>
      <c r="W833" s="37"/>
      <c r="X833" s="37"/>
      <c r="Y833" s="37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37"/>
      <c r="S834" s="37"/>
      <c r="T834" s="37"/>
      <c r="U834" s="37"/>
      <c r="V834" s="37"/>
      <c r="W834" s="37"/>
      <c r="X834" s="37"/>
      <c r="Y834" s="37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37"/>
      <c r="S835" s="37"/>
      <c r="T835" s="37"/>
      <c r="U835" s="37"/>
      <c r="V835" s="37"/>
      <c r="W835" s="37"/>
      <c r="X835" s="37"/>
      <c r="Y835" s="37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37"/>
      <c r="S836" s="37"/>
      <c r="T836" s="37"/>
      <c r="U836" s="37"/>
      <c r="V836" s="37"/>
      <c r="W836" s="37"/>
      <c r="X836" s="37"/>
      <c r="Y836" s="37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37"/>
      <c r="S837" s="37"/>
      <c r="T837" s="37"/>
      <c r="U837" s="37"/>
      <c r="V837" s="37"/>
      <c r="W837" s="37"/>
      <c r="X837" s="37"/>
      <c r="Y837" s="37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37"/>
      <c r="S838" s="37"/>
      <c r="T838" s="37"/>
      <c r="U838" s="37"/>
      <c r="V838" s="37"/>
      <c r="W838" s="37"/>
      <c r="X838" s="37"/>
      <c r="Y838" s="37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37"/>
      <c r="S839" s="37"/>
      <c r="T839" s="37"/>
      <c r="U839" s="37"/>
      <c r="V839" s="37"/>
      <c r="W839" s="37"/>
      <c r="X839" s="37"/>
      <c r="Y839" s="37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37"/>
      <c r="S840" s="37"/>
      <c r="T840" s="37"/>
      <c r="U840" s="37"/>
      <c r="V840" s="37"/>
      <c r="W840" s="37"/>
      <c r="X840" s="37"/>
      <c r="Y840" s="37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37"/>
      <c r="S841" s="37"/>
      <c r="T841" s="37"/>
      <c r="U841" s="37"/>
      <c r="V841" s="37"/>
      <c r="W841" s="37"/>
      <c r="X841" s="37"/>
      <c r="Y841" s="37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37"/>
      <c r="S842" s="37"/>
      <c r="T842" s="37"/>
      <c r="U842" s="37"/>
      <c r="V842" s="37"/>
      <c r="W842" s="37"/>
      <c r="X842" s="37"/>
      <c r="Y842" s="37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37"/>
      <c r="S843" s="37"/>
      <c r="T843" s="37"/>
      <c r="U843" s="37"/>
      <c r="V843" s="37"/>
      <c r="W843" s="37"/>
      <c r="X843" s="37"/>
      <c r="Y843" s="37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37"/>
      <c r="S844" s="37"/>
      <c r="T844" s="37"/>
      <c r="U844" s="37"/>
      <c r="V844" s="37"/>
      <c r="W844" s="37"/>
      <c r="X844" s="37"/>
      <c r="Y844" s="37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37"/>
      <c r="S845" s="37"/>
      <c r="T845" s="37"/>
      <c r="U845" s="37"/>
      <c r="V845" s="37"/>
      <c r="W845" s="37"/>
      <c r="X845" s="37"/>
      <c r="Y845" s="37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37"/>
      <c r="S846" s="37"/>
      <c r="T846" s="37"/>
      <c r="U846" s="37"/>
      <c r="V846" s="37"/>
      <c r="W846" s="37"/>
      <c r="X846" s="37"/>
      <c r="Y846" s="37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37"/>
      <c r="S847" s="37"/>
      <c r="T847" s="37"/>
      <c r="U847" s="37"/>
      <c r="V847" s="37"/>
      <c r="W847" s="37"/>
      <c r="X847" s="37"/>
      <c r="Y847" s="37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37"/>
      <c r="S848" s="37"/>
      <c r="T848" s="37"/>
      <c r="U848" s="37"/>
      <c r="V848" s="37"/>
      <c r="W848" s="37"/>
      <c r="X848" s="37"/>
      <c r="Y848" s="37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37"/>
      <c r="S849" s="37"/>
      <c r="T849" s="37"/>
      <c r="U849" s="37"/>
      <c r="V849" s="37"/>
      <c r="W849" s="37"/>
      <c r="X849" s="37"/>
      <c r="Y849" s="37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37"/>
      <c r="S850" s="37"/>
      <c r="T850" s="37"/>
      <c r="U850" s="37"/>
      <c r="V850" s="37"/>
      <c r="W850" s="37"/>
      <c r="X850" s="37"/>
      <c r="Y850" s="37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37"/>
      <c r="S851" s="37"/>
      <c r="T851" s="37"/>
      <c r="U851" s="37"/>
      <c r="V851" s="37"/>
      <c r="W851" s="37"/>
      <c r="X851" s="37"/>
      <c r="Y851" s="37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37"/>
      <c r="S852" s="37"/>
      <c r="T852" s="37"/>
      <c r="U852" s="37"/>
      <c r="V852" s="37"/>
      <c r="W852" s="37"/>
      <c r="X852" s="37"/>
      <c r="Y852" s="37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37"/>
      <c r="S853" s="37"/>
      <c r="T853" s="37"/>
      <c r="U853" s="37"/>
      <c r="V853" s="37"/>
      <c r="W853" s="37"/>
      <c r="X853" s="37"/>
      <c r="Y853" s="37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37"/>
      <c r="S854" s="37"/>
      <c r="T854" s="37"/>
      <c r="U854" s="37"/>
      <c r="V854" s="37"/>
      <c r="W854" s="37"/>
      <c r="X854" s="37"/>
      <c r="Y854" s="37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37"/>
      <c r="S855" s="37"/>
      <c r="T855" s="37"/>
      <c r="U855" s="37"/>
      <c r="V855" s="37"/>
      <c r="W855" s="37"/>
      <c r="X855" s="37"/>
      <c r="Y855" s="37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37"/>
      <c r="S856" s="37"/>
      <c r="T856" s="37"/>
      <c r="U856" s="37"/>
      <c r="V856" s="37"/>
      <c r="W856" s="37"/>
      <c r="X856" s="37"/>
      <c r="Y856" s="37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37"/>
      <c r="S857" s="37"/>
      <c r="T857" s="37"/>
      <c r="U857" s="37"/>
      <c r="V857" s="37"/>
      <c r="W857" s="37"/>
      <c r="X857" s="37"/>
      <c r="Y857" s="37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37"/>
      <c r="S858" s="37"/>
      <c r="T858" s="37"/>
      <c r="U858" s="37"/>
      <c r="V858" s="37"/>
      <c r="W858" s="37"/>
      <c r="X858" s="37"/>
      <c r="Y858" s="37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37"/>
      <c r="S859" s="37"/>
      <c r="T859" s="37"/>
      <c r="U859" s="37"/>
      <c r="V859" s="37"/>
      <c r="W859" s="37"/>
      <c r="X859" s="37"/>
      <c r="Y859" s="37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37"/>
      <c r="S860" s="37"/>
      <c r="T860" s="37"/>
      <c r="U860" s="37"/>
      <c r="V860" s="37"/>
      <c r="W860" s="37"/>
      <c r="X860" s="37"/>
      <c r="Y860" s="37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37"/>
      <c r="S861" s="37"/>
      <c r="T861" s="37"/>
      <c r="U861" s="37"/>
      <c r="V861" s="37"/>
      <c r="W861" s="37"/>
      <c r="X861" s="37"/>
      <c r="Y861" s="37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37"/>
      <c r="S862" s="37"/>
      <c r="T862" s="37"/>
      <c r="U862" s="37"/>
      <c r="V862" s="37"/>
      <c r="W862" s="37"/>
      <c r="X862" s="37"/>
      <c r="Y862" s="37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37"/>
      <c r="S863" s="37"/>
      <c r="T863" s="37"/>
      <c r="U863" s="37"/>
      <c r="V863" s="37"/>
      <c r="W863" s="37"/>
      <c r="X863" s="37"/>
      <c r="Y863" s="37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37"/>
      <c r="S864" s="37"/>
      <c r="T864" s="37"/>
      <c r="U864" s="37"/>
      <c r="V864" s="37"/>
      <c r="W864" s="37"/>
      <c r="X864" s="37"/>
      <c r="Y864" s="37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37"/>
      <c r="S865" s="37"/>
      <c r="T865" s="37"/>
      <c r="U865" s="37"/>
      <c r="V865" s="37"/>
      <c r="W865" s="37"/>
      <c r="X865" s="37"/>
      <c r="Y865" s="37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37"/>
      <c r="S866" s="37"/>
      <c r="T866" s="37"/>
      <c r="U866" s="37"/>
      <c r="V866" s="37"/>
      <c r="W866" s="37"/>
      <c r="X866" s="37"/>
      <c r="Y866" s="37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37"/>
      <c r="S867" s="37"/>
      <c r="T867" s="37"/>
      <c r="U867" s="37"/>
      <c r="V867" s="37"/>
      <c r="W867" s="37"/>
      <c r="X867" s="37"/>
      <c r="Y867" s="37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37"/>
      <c r="S868" s="37"/>
      <c r="T868" s="37"/>
      <c r="U868" s="37"/>
      <c r="V868" s="37"/>
      <c r="W868" s="37"/>
      <c r="X868" s="37"/>
      <c r="Y868" s="37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37"/>
      <c r="S869" s="37"/>
      <c r="T869" s="37"/>
      <c r="U869" s="37"/>
      <c r="V869" s="37"/>
      <c r="W869" s="37"/>
      <c r="X869" s="37"/>
      <c r="Y869" s="37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37"/>
      <c r="S870" s="37"/>
      <c r="T870" s="37"/>
      <c r="U870" s="37"/>
      <c r="V870" s="37"/>
      <c r="W870" s="37"/>
      <c r="X870" s="37"/>
      <c r="Y870" s="37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37"/>
      <c r="S871" s="37"/>
      <c r="T871" s="37"/>
      <c r="U871" s="37"/>
      <c r="V871" s="37"/>
      <c r="W871" s="37"/>
      <c r="X871" s="37"/>
      <c r="Y871" s="37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37"/>
      <c r="S872" s="37"/>
      <c r="T872" s="37"/>
      <c r="U872" s="37"/>
      <c r="V872" s="37"/>
      <c r="W872" s="37"/>
      <c r="X872" s="37"/>
      <c r="Y872" s="37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37"/>
      <c r="S873" s="37"/>
      <c r="T873" s="37"/>
      <c r="U873" s="37"/>
      <c r="V873" s="37"/>
      <c r="W873" s="37"/>
      <c r="X873" s="37"/>
      <c r="Y873" s="37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37"/>
      <c r="S874" s="37"/>
      <c r="T874" s="37"/>
      <c r="U874" s="37"/>
      <c r="V874" s="37"/>
      <c r="W874" s="37"/>
      <c r="X874" s="37"/>
      <c r="Y874" s="37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37"/>
      <c r="S875" s="37"/>
      <c r="T875" s="37"/>
      <c r="U875" s="37"/>
      <c r="V875" s="37"/>
      <c r="W875" s="37"/>
      <c r="X875" s="37"/>
      <c r="Y875" s="37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37"/>
      <c r="S876" s="37"/>
      <c r="T876" s="37"/>
      <c r="U876" s="37"/>
      <c r="V876" s="37"/>
      <c r="W876" s="37"/>
      <c r="X876" s="37"/>
      <c r="Y876" s="37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37"/>
      <c r="S877" s="37"/>
      <c r="T877" s="37"/>
      <c r="U877" s="37"/>
      <c r="V877" s="37"/>
      <c r="W877" s="37"/>
      <c r="X877" s="37"/>
      <c r="Y877" s="37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37"/>
      <c r="S878" s="37"/>
      <c r="T878" s="37"/>
      <c r="U878" s="37"/>
      <c r="V878" s="37"/>
      <c r="W878" s="37"/>
      <c r="X878" s="37"/>
      <c r="Y878" s="37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37"/>
      <c r="S879" s="37"/>
      <c r="T879" s="37"/>
      <c r="U879" s="37"/>
      <c r="V879" s="37"/>
      <c r="W879" s="37"/>
      <c r="X879" s="37"/>
      <c r="Y879" s="37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37"/>
      <c r="S880" s="37"/>
      <c r="T880" s="37"/>
      <c r="U880" s="37"/>
      <c r="V880" s="37"/>
      <c r="W880" s="37"/>
      <c r="X880" s="37"/>
      <c r="Y880" s="37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37"/>
      <c r="S881" s="37"/>
      <c r="T881" s="37"/>
      <c r="U881" s="37"/>
      <c r="V881" s="37"/>
      <c r="W881" s="37"/>
      <c r="X881" s="37"/>
      <c r="Y881" s="37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37"/>
      <c r="S882" s="37"/>
      <c r="T882" s="37"/>
      <c r="U882" s="37"/>
      <c r="V882" s="37"/>
      <c r="W882" s="37"/>
      <c r="X882" s="37"/>
      <c r="Y882" s="37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37"/>
      <c r="S883" s="37"/>
      <c r="T883" s="37"/>
      <c r="U883" s="37"/>
      <c r="V883" s="37"/>
      <c r="W883" s="37"/>
      <c r="X883" s="37"/>
      <c r="Y883" s="37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37"/>
      <c r="S884" s="37"/>
      <c r="T884" s="37"/>
      <c r="U884" s="37"/>
      <c r="V884" s="37"/>
      <c r="W884" s="37"/>
      <c r="X884" s="37"/>
      <c r="Y884" s="37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37"/>
      <c r="S885" s="37"/>
      <c r="T885" s="37"/>
      <c r="U885" s="37"/>
      <c r="V885" s="37"/>
      <c r="W885" s="37"/>
      <c r="X885" s="37"/>
      <c r="Y885" s="37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37"/>
      <c r="S886" s="37"/>
      <c r="T886" s="37"/>
      <c r="U886" s="37"/>
      <c r="V886" s="37"/>
      <c r="W886" s="37"/>
      <c r="X886" s="37"/>
      <c r="Y886" s="37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37"/>
      <c r="S887" s="37"/>
      <c r="T887" s="37"/>
      <c r="U887" s="37"/>
      <c r="V887" s="37"/>
      <c r="W887" s="37"/>
      <c r="X887" s="37"/>
      <c r="Y887" s="37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37"/>
      <c r="S888" s="37"/>
      <c r="T888" s="37"/>
      <c r="U888" s="37"/>
      <c r="V888" s="37"/>
      <c r="W888" s="37"/>
      <c r="X888" s="37"/>
      <c r="Y888" s="37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37"/>
      <c r="S889" s="37"/>
      <c r="T889" s="37"/>
      <c r="U889" s="37"/>
      <c r="V889" s="37"/>
      <c r="W889" s="37"/>
      <c r="X889" s="37"/>
      <c r="Y889" s="37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37"/>
      <c r="S890" s="37"/>
      <c r="T890" s="37"/>
      <c r="U890" s="37"/>
      <c r="V890" s="37"/>
      <c r="W890" s="37"/>
      <c r="X890" s="37"/>
      <c r="Y890" s="37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37"/>
      <c r="S891" s="37"/>
      <c r="T891" s="37"/>
      <c r="U891" s="37"/>
      <c r="V891" s="37"/>
      <c r="W891" s="37"/>
      <c r="X891" s="37"/>
      <c r="Y891" s="37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37"/>
      <c r="S892" s="37"/>
      <c r="T892" s="37"/>
      <c r="U892" s="37"/>
      <c r="V892" s="37"/>
      <c r="W892" s="37"/>
      <c r="X892" s="37"/>
      <c r="Y892" s="37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37"/>
      <c r="S893" s="37"/>
      <c r="T893" s="37"/>
      <c r="U893" s="37"/>
      <c r="V893" s="37"/>
      <c r="W893" s="37"/>
      <c r="X893" s="37"/>
      <c r="Y893" s="37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37"/>
      <c r="S894" s="37"/>
      <c r="T894" s="37"/>
      <c r="U894" s="37"/>
      <c r="V894" s="37"/>
      <c r="W894" s="37"/>
      <c r="X894" s="37"/>
      <c r="Y894" s="37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37"/>
      <c r="S895" s="37"/>
      <c r="T895" s="37"/>
      <c r="U895" s="37"/>
      <c r="V895" s="37"/>
      <c r="W895" s="37"/>
      <c r="X895" s="37"/>
      <c r="Y895" s="37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37"/>
      <c r="S896" s="37"/>
      <c r="T896" s="37"/>
      <c r="U896" s="37"/>
      <c r="V896" s="37"/>
      <c r="W896" s="37"/>
      <c r="X896" s="37"/>
      <c r="Y896" s="37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37"/>
      <c r="S897" s="37"/>
      <c r="T897" s="37"/>
      <c r="U897" s="37"/>
      <c r="V897" s="37"/>
      <c r="W897" s="37"/>
      <c r="X897" s="37"/>
      <c r="Y897" s="37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37"/>
      <c r="S898" s="37"/>
      <c r="T898" s="37"/>
      <c r="U898" s="37"/>
      <c r="V898" s="37"/>
      <c r="W898" s="37"/>
      <c r="X898" s="37"/>
      <c r="Y898" s="37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37"/>
      <c r="S899" s="37"/>
      <c r="T899" s="37"/>
      <c r="U899" s="37"/>
      <c r="V899" s="37"/>
      <c r="W899" s="37"/>
      <c r="X899" s="37"/>
      <c r="Y899" s="37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37"/>
      <c r="S900" s="37"/>
      <c r="T900" s="37"/>
      <c r="U900" s="37"/>
      <c r="V900" s="37"/>
      <c r="W900" s="37"/>
      <c r="X900" s="37"/>
      <c r="Y900" s="37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37"/>
      <c r="S901" s="37"/>
      <c r="T901" s="37"/>
      <c r="U901" s="37"/>
      <c r="V901" s="37"/>
      <c r="W901" s="37"/>
      <c r="X901" s="37"/>
      <c r="Y901" s="37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37"/>
      <c r="S902" s="37"/>
      <c r="T902" s="37"/>
      <c r="U902" s="37"/>
      <c r="V902" s="37"/>
      <c r="W902" s="37"/>
      <c r="X902" s="37"/>
      <c r="Y902" s="37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37"/>
      <c r="S903" s="37"/>
      <c r="T903" s="37"/>
      <c r="U903" s="37"/>
      <c r="V903" s="37"/>
      <c r="W903" s="37"/>
      <c r="X903" s="37"/>
      <c r="Y903" s="37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37"/>
      <c r="S904" s="37"/>
      <c r="T904" s="37"/>
      <c r="U904" s="37"/>
      <c r="V904" s="37"/>
      <c r="W904" s="37"/>
      <c r="X904" s="37"/>
      <c r="Y904" s="37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37"/>
      <c r="S905" s="37"/>
      <c r="T905" s="37"/>
      <c r="U905" s="37"/>
      <c r="V905" s="37"/>
      <c r="W905" s="37"/>
      <c r="X905" s="37"/>
      <c r="Y905" s="37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37"/>
      <c r="S906" s="37"/>
      <c r="T906" s="37"/>
      <c r="U906" s="37"/>
      <c r="V906" s="37"/>
      <c r="W906" s="37"/>
      <c r="X906" s="37"/>
      <c r="Y906" s="37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37"/>
      <c r="S907" s="37"/>
      <c r="T907" s="37"/>
      <c r="U907" s="37"/>
      <c r="V907" s="37"/>
      <c r="W907" s="37"/>
      <c r="X907" s="37"/>
      <c r="Y907" s="37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37"/>
      <c r="S908" s="37"/>
      <c r="T908" s="37"/>
      <c r="U908" s="37"/>
      <c r="V908" s="37"/>
      <c r="W908" s="37"/>
      <c r="X908" s="37"/>
      <c r="Y908" s="37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37"/>
      <c r="S909" s="37"/>
      <c r="T909" s="37"/>
      <c r="U909" s="37"/>
      <c r="V909" s="37"/>
      <c r="W909" s="37"/>
      <c r="X909" s="37"/>
      <c r="Y909" s="37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37"/>
      <c r="S910" s="37"/>
      <c r="T910" s="37"/>
      <c r="U910" s="37"/>
      <c r="V910" s="37"/>
      <c r="W910" s="37"/>
      <c r="X910" s="37"/>
      <c r="Y910" s="37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37"/>
      <c r="S911" s="37"/>
      <c r="T911" s="37"/>
      <c r="U911" s="37"/>
      <c r="V911" s="37"/>
      <c r="W911" s="37"/>
      <c r="X911" s="37"/>
      <c r="Y911" s="37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37"/>
      <c r="S912" s="37"/>
      <c r="T912" s="37"/>
      <c r="U912" s="37"/>
      <c r="V912" s="37"/>
      <c r="W912" s="37"/>
      <c r="X912" s="37"/>
      <c r="Y912" s="37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37"/>
      <c r="S913" s="37"/>
      <c r="T913" s="37"/>
      <c r="U913" s="37"/>
      <c r="V913" s="37"/>
      <c r="W913" s="37"/>
      <c r="X913" s="37"/>
      <c r="Y913" s="37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37"/>
      <c r="S914" s="37"/>
      <c r="T914" s="37"/>
      <c r="U914" s="37"/>
      <c r="V914" s="37"/>
      <c r="W914" s="37"/>
      <c r="X914" s="37"/>
      <c r="Y914" s="37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37"/>
      <c r="S915" s="37"/>
      <c r="T915" s="37"/>
      <c r="U915" s="37"/>
      <c r="V915" s="37"/>
      <c r="W915" s="37"/>
      <c r="X915" s="37"/>
      <c r="Y915" s="37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37"/>
      <c r="S916" s="37"/>
      <c r="T916" s="37"/>
      <c r="U916" s="37"/>
      <c r="V916" s="37"/>
      <c r="W916" s="37"/>
      <c r="X916" s="37"/>
      <c r="Y916" s="37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37"/>
      <c r="S917" s="37"/>
      <c r="T917" s="37"/>
      <c r="U917" s="37"/>
      <c r="V917" s="37"/>
      <c r="W917" s="37"/>
      <c r="X917" s="37"/>
      <c r="Y917" s="37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37"/>
      <c r="S918" s="37"/>
      <c r="T918" s="37"/>
      <c r="U918" s="37"/>
      <c r="V918" s="37"/>
      <c r="W918" s="37"/>
      <c r="X918" s="37"/>
      <c r="Y918" s="37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37"/>
      <c r="S919" s="37"/>
      <c r="T919" s="37"/>
      <c r="U919" s="37"/>
      <c r="V919" s="37"/>
      <c r="W919" s="37"/>
      <c r="X919" s="37"/>
      <c r="Y919" s="37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37"/>
      <c r="S920" s="37"/>
      <c r="T920" s="37"/>
      <c r="U920" s="37"/>
      <c r="V920" s="37"/>
      <c r="W920" s="37"/>
      <c r="X920" s="37"/>
      <c r="Y920" s="37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37"/>
      <c r="S921" s="37"/>
      <c r="T921" s="37"/>
      <c r="U921" s="37"/>
      <c r="V921" s="37"/>
      <c r="W921" s="37"/>
      <c r="X921" s="37"/>
      <c r="Y921" s="37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37"/>
      <c r="S922" s="37"/>
      <c r="T922" s="37"/>
      <c r="U922" s="37"/>
      <c r="V922" s="37"/>
      <c r="W922" s="37"/>
      <c r="X922" s="37"/>
      <c r="Y922" s="37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37"/>
      <c r="S923" s="37"/>
      <c r="T923" s="37"/>
      <c r="U923" s="37"/>
      <c r="V923" s="37"/>
      <c r="W923" s="37"/>
      <c r="X923" s="37"/>
      <c r="Y923" s="37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37"/>
      <c r="S924" s="37"/>
      <c r="T924" s="37"/>
      <c r="U924" s="37"/>
      <c r="V924" s="37"/>
      <c r="W924" s="37"/>
      <c r="X924" s="37"/>
      <c r="Y924" s="37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37"/>
      <c r="S925" s="37"/>
      <c r="T925" s="37"/>
      <c r="U925" s="37"/>
      <c r="V925" s="37"/>
      <c r="W925" s="37"/>
      <c r="X925" s="37"/>
      <c r="Y925" s="37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37"/>
      <c r="S926" s="37"/>
      <c r="T926" s="37"/>
      <c r="U926" s="37"/>
      <c r="V926" s="37"/>
      <c r="W926" s="37"/>
      <c r="X926" s="37"/>
      <c r="Y926" s="37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37"/>
      <c r="S927" s="37"/>
      <c r="T927" s="37"/>
      <c r="U927" s="37"/>
      <c r="V927" s="37"/>
      <c r="W927" s="37"/>
      <c r="X927" s="37"/>
      <c r="Y927" s="37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37"/>
      <c r="S928" s="37"/>
      <c r="T928" s="37"/>
      <c r="U928" s="37"/>
      <c r="V928" s="37"/>
      <c r="W928" s="37"/>
      <c r="X928" s="37"/>
      <c r="Y928" s="37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37"/>
      <c r="S929" s="37"/>
      <c r="T929" s="37"/>
      <c r="U929" s="37"/>
      <c r="V929" s="37"/>
      <c r="W929" s="37"/>
      <c r="X929" s="37"/>
      <c r="Y929" s="37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37"/>
      <c r="S930" s="37"/>
      <c r="T930" s="37"/>
      <c r="U930" s="37"/>
      <c r="V930" s="37"/>
      <c r="W930" s="37"/>
      <c r="X930" s="37"/>
      <c r="Y930" s="37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37"/>
      <c r="S931" s="37"/>
      <c r="T931" s="37"/>
      <c r="U931" s="37"/>
      <c r="V931" s="37"/>
      <c r="W931" s="37"/>
      <c r="X931" s="37"/>
      <c r="Y931" s="37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37"/>
      <c r="S932" s="37"/>
      <c r="T932" s="37"/>
      <c r="U932" s="37"/>
      <c r="V932" s="37"/>
      <c r="W932" s="37"/>
      <c r="X932" s="37"/>
      <c r="Y932" s="37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37"/>
      <c r="S933" s="37"/>
      <c r="T933" s="37"/>
      <c r="U933" s="37"/>
      <c r="V933" s="37"/>
      <c r="W933" s="37"/>
      <c r="X933" s="37"/>
      <c r="Y933" s="37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37"/>
      <c r="S934" s="37"/>
      <c r="T934" s="37"/>
      <c r="U934" s="37"/>
      <c r="V934" s="37"/>
      <c r="W934" s="37"/>
      <c r="X934" s="37"/>
      <c r="Y934" s="37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37"/>
      <c r="S935" s="37"/>
      <c r="T935" s="37"/>
      <c r="U935" s="37"/>
      <c r="V935" s="37"/>
      <c r="W935" s="37"/>
      <c r="X935" s="37"/>
      <c r="Y935" s="37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37"/>
      <c r="S936" s="37"/>
      <c r="T936" s="37"/>
      <c r="U936" s="37"/>
      <c r="V936" s="37"/>
      <c r="W936" s="37"/>
      <c r="X936" s="37"/>
      <c r="Y936" s="37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37"/>
      <c r="S937" s="37"/>
      <c r="T937" s="37"/>
      <c r="U937" s="37"/>
      <c r="V937" s="37"/>
      <c r="W937" s="37"/>
      <c r="X937" s="37"/>
      <c r="Y937" s="37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37"/>
      <c r="S938" s="37"/>
      <c r="T938" s="37"/>
      <c r="U938" s="37"/>
      <c r="V938" s="37"/>
      <c r="W938" s="37"/>
      <c r="X938" s="37"/>
      <c r="Y938" s="37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37"/>
      <c r="S939" s="37"/>
      <c r="T939" s="37"/>
      <c r="U939" s="37"/>
      <c r="V939" s="37"/>
      <c r="W939" s="37"/>
      <c r="X939" s="37"/>
      <c r="Y939" s="37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37"/>
      <c r="S940" s="37"/>
      <c r="T940" s="37"/>
      <c r="U940" s="37"/>
      <c r="V940" s="37"/>
      <c r="W940" s="37"/>
      <c r="X940" s="37"/>
      <c r="Y940" s="37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37"/>
      <c r="S941" s="37"/>
      <c r="T941" s="37"/>
      <c r="U941" s="37"/>
      <c r="V941" s="37"/>
      <c r="W941" s="37"/>
      <c r="X941" s="37"/>
      <c r="Y941" s="37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37"/>
      <c r="S942" s="37"/>
      <c r="T942" s="37"/>
      <c r="U942" s="37"/>
      <c r="V942" s="37"/>
      <c r="W942" s="37"/>
      <c r="X942" s="37"/>
      <c r="Y942" s="37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37"/>
      <c r="S943" s="37"/>
      <c r="T943" s="37"/>
      <c r="U943" s="37"/>
      <c r="V943" s="37"/>
      <c r="W943" s="37"/>
      <c r="X943" s="37"/>
      <c r="Y943" s="37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37"/>
      <c r="S944" s="37"/>
      <c r="T944" s="37"/>
      <c r="U944" s="37"/>
      <c r="V944" s="37"/>
      <c r="W944" s="37"/>
      <c r="X944" s="37"/>
      <c r="Y944" s="37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37"/>
      <c r="S945" s="37"/>
      <c r="T945" s="37"/>
      <c r="U945" s="37"/>
      <c r="V945" s="37"/>
      <c r="W945" s="37"/>
      <c r="X945" s="37"/>
      <c r="Y945" s="37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37"/>
      <c r="S946" s="37"/>
      <c r="T946" s="37"/>
      <c r="U946" s="37"/>
      <c r="V946" s="37"/>
      <c r="W946" s="37"/>
      <c r="X946" s="37"/>
      <c r="Y946" s="37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37"/>
      <c r="S947" s="37"/>
      <c r="T947" s="37"/>
      <c r="U947" s="37"/>
      <c r="V947" s="37"/>
      <c r="W947" s="37"/>
      <c r="X947" s="37"/>
      <c r="Y947" s="37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37"/>
      <c r="S948" s="37"/>
      <c r="T948" s="37"/>
      <c r="U948" s="37"/>
      <c r="V948" s="37"/>
      <c r="W948" s="37"/>
      <c r="X948" s="37"/>
      <c r="Y948" s="37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37"/>
      <c r="S949" s="37"/>
      <c r="T949" s="37"/>
      <c r="U949" s="37"/>
      <c r="V949" s="37"/>
      <c r="W949" s="37"/>
      <c r="X949" s="37"/>
      <c r="Y949" s="37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37"/>
      <c r="S950" s="37"/>
      <c r="T950" s="37"/>
      <c r="U950" s="37"/>
      <c r="V950" s="37"/>
      <c r="W950" s="37"/>
      <c r="X950" s="37"/>
      <c r="Y950" s="37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37"/>
      <c r="S951" s="37"/>
      <c r="T951" s="37"/>
      <c r="U951" s="37"/>
      <c r="V951" s="37"/>
      <c r="W951" s="37"/>
      <c r="X951" s="37"/>
      <c r="Y951" s="37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37"/>
      <c r="S952" s="37"/>
      <c r="T952" s="37"/>
      <c r="U952" s="37"/>
      <c r="V952" s="37"/>
      <c r="W952" s="37"/>
      <c r="X952" s="37"/>
      <c r="Y952" s="37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37"/>
      <c r="S953" s="37"/>
      <c r="T953" s="37"/>
      <c r="U953" s="37"/>
      <c r="V953" s="37"/>
      <c r="W953" s="37"/>
      <c r="X953" s="37"/>
      <c r="Y953" s="37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37"/>
      <c r="S954" s="37"/>
      <c r="T954" s="37"/>
      <c r="U954" s="37"/>
      <c r="V954" s="37"/>
      <c r="W954" s="37"/>
      <c r="X954" s="37"/>
      <c r="Y954" s="37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37"/>
      <c r="S955" s="37"/>
      <c r="T955" s="37"/>
      <c r="U955" s="37"/>
      <c r="V955" s="37"/>
      <c r="W955" s="37"/>
      <c r="X955" s="37"/>
      <c r="Y955" s="37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37"/>
      <c r="S956" s="37"/>
      <c r="T956" s="37"/>
      <c r="U956" s="37"/>
      <c r="V956" s="37"/>
      <c r="W956" s="37"/>
      <c r="X956" s="37"/>
      <c r="Y956" s="37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37"/>
      <c r="S957" s="37"/>
      <c r="T957" s="37"/>
      <c r="U957" s="37"/>
      <c r="V957" s="37"/>
      <c r="W957" s="37"/>
      <c r="X957" s="37"/>
      <c r="Y957" s="37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37"/>
      <c r="S958" s="37"/>
      <c r="T958" s="37"/>
      <c r="U958" s="37"/>
      <c r="V958" s="37"/>
      <c r="W958" s="37"/>
      <c r="X958" s="37"/>
      <c r="Y958" s="37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37"/>
      <c r="S959" s="37"/>
      <c r="T959" s="37"/>
      <c r="U959" s="37"/>
      <c r="V959" s="37"/>
      <c r="W959" s="37"/>
      <c r="X959" s="37"/>
      <c r="Y959" s="37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37"/>
      <c r="S960" s="37"/>
      <c r="T960" s="37"/>
      <c r="U960" s="37"/>
      <c r="V960" s="37"/>
      <c r="W960" s="37"/>
      <c r="X960" s="37"/>
      <c r="Y960" s="37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37"/>
      <c r="S961" s="37"/>
      <c r="T961" s="37"/>
      <c r="U961" s="37"/>
      <c r="V961" s="37"/>
      <c r="W961" s="37"/>
      <c r="X961" s="37"/>
      <c r="Y961" s="37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37"/>
      <c r="S962" s="37"/>
      <c r="T962" s="37"/>
      <c r="U962" s="37"/>
      <c r="V962" s="37"/>
      <c r="W962" s="37"/>
      <c r="X962" s="37"/>
      <c r="Y962" s="37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37"/>
      <c r="S963" s="37"/>
      <c r="T963" s="37"/>
      <c r="U963" s="37"/>
      <c r="V963" s="37"/>
      <c r="W963" s="37"/>
      <c r="X963" s="37"/>
      <c r="Y963" s="37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37"/>
      <c r="S964" s="37"/>
      <c r="T964" s="37"/>
      <c r="U964" s="37"/>
      <c r="V964" s="37"/>
      <c r="W964" s="37"/>
      <c r="X964" s="37"/>
      <c r="Y964" s="37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37"/>
      <c r="S965" s="37"/>
      <c r="T965" s="37"/>
      <c r="U965" s="37"/>
      <c r="V965" s="37"/>
      <c r="W965" s="37"/>
      <c r="X965" s="37"/>
      <c r="Y965" s="37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37"/>
      <c r="S966" s="37"/>
      <c r="T966" s="37"/>
      <c r="U966" s="37"/>
      <c r="V966" s="37"/>
      <c r="W966" s="37"/>
      <c r="X966" s="37"/>
      <c r="Y966" s="37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37"/>
      <c r="S967" s="37"/>
      <c r="T967" s="37"/>
      <c r="U967" s="37"/>
      <c r="V967" s="37"/>
      <c r="W967" s="37"/>
      <c r="X967" s="37"/>
      <c r="Y967" s="37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37"/>
      <c r="S968" s="37"/>
      <c r="T968" s="37"/>
      <c r="U968" s="37"/>
      <c r="V968" s="37"/>
      <c r="W968" s="37"/>
      <c r="X968" s="37"/>
      <c r="Y968" s="37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37"/>
      <c r="S969" s="37"/>
      <c r="T969" s="37"/>
      <c r="U969" s="37"/>
      <c r="V969" s="37"/>
      <c r="W969" s="37"/>
      <c r="X969" s="37"/>
      <c r="Y969" s="37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37"/>
      <c r="S970" s="37"/>
      <c r="T970" s="37"/>
      <c r="U970" s="37"/>
      <c r="V970" s="37"/>
      <c r="W970" s="37"/>
      <c r="X970" s="37"/>
      <c r="Y970" s="37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37"/>
      <c r="S971" s="37"/>
      <c r="T971" s="37"/>
      <c r="U971" s="37"/>
      <c r="V971" s="37"/>
      <c r="W971" s="37"/>
      <c r="X971" s="37"/>
      <c r="Y971" s="37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37"/>
      <c r="S972" s="37"/>
      <c r="T972" s="37"/>
      <c r="U972" s="37"/>
      <c r="V972" s="37"/>
      <c r="W972" s="37"/>
      <c r="X972" s="37"/>
      <c r="Y972" s="37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37"/>
      <c r="S973" s="37"/>
      <c r="T973" s="37"/>
      <c r="U973" s="37"/>
      <c r="V973" s="37"/>
      <c r="W973" s="37"/>
      <c r="X973" s="37"/>
      <c r="Y973" s="37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37"/>
      <c r="S974" s="37"/>
      <c r="T974" s="37"/>
      <c r="U974" s="37"/>
      <c r="V974" s="37"/>
      <c r="W974" s="37"/>
      <c r="X974" s="37"/>
      <c r="Y974" s="37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37"/>
      <c r="S975" s="37"/>
      <c r="T975" s="37"/>
      <c r="U975" s="37"/>
      <c r="V975" s="37"/>
      <c r="W975" s="37"/>
      <c r="X975" s="37"/>
      <c r="Y975" s="37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37"/>
      <c r="S976" s="37"/>
      <c r="T976" s="37"/>
      <c r="U976" s="37"/>
      <c r="V976" s="37"/>
      <c r="W976" s="37"/>
      <c r="X976" s="37"/>
      <c r="Y976" s="37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37"/>
      <c r="S977" s="37"/>
      <c r="T977" s="37"/>
      <c r="U977" s="37"/>
      <c r="V977" s="37"/>
      <c r="W977" s="37"/>
      <c r="X977" s="37"/>
      <c r="Y977" s="37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37"/>
      <c r="S978" s="37"/>
      <c r="T978" s="37"/>
      <c r="U978" s="37"/>
      <c r="V978" s="37"/>
      <c r="W978" s="37"/>
      <c r="X978" s="37"/>
      <c r="Y978" s="37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37"/>
      <c r="S979" s="37"/>
      <c r="T979" s="37"/>
      <c r="U979" s="37"/>
      <c r="V979" s="37"/>
      <c r="W979" s="37"/>
      <c r="X979" s="37"/>
      <c r="Y979" s="37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37"/>
      <c r="S980" s="37"/>
      <c r="T980" s="37"/>
      <c r="U980" s="37"/>
      <c r="V980" s="37"/>
      <c r="W980" s="37"/>
      <c r="X980" s="37"/>
      <c r="Y980" s="37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37"/>
      <c r="S981" s="37"/>
      <c r="T981" s="37"/>
      <c r="U981" s="37"/>
      <c r="V981" s="37"/>
      <c r="W981" s="37"/>
      <c r="X981" s="37"/>
      <c r="Y981" s="37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37"/>
      <c r="S982" s="37"/>
      <c r="T982" s="37"/>
      <c r="U982" s="37"/>
      <c r="V982" s="37"/>
      <c r="W982" s="37"/>
      <c r="X982" s="37"/>
      <c r="Y982" s="37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37"/>
      <c r="S983" s="37"/>
      <c r="T983" s="37"/>
      <c r="U983" s="37"/>
      <c r="V983" s="37"/>
      <c r="W983" s="37"/>
      <c r="X983" s="37"/>
      <c r="Y983" s="37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37"/>
      <c r="S984" s="37"/>
      <c r="T984" s="37"/>
      <c r="U984" s="37"/>
      <c r="V984" s="37"/>
      <c r="W984" s="37"/>
      <c r="X984" s="37"/>
      <c r="Y984" s="37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37"/>
      <c r="S985" s="37"/>
      <c r="T985" s="37"/>
      <c r="U985" s="37"/>
      <c r="V985" s="37"/>
      <c r="W985" s="37"/>
      <c r="X985" s="37"/>
      <c r="Y985" s="37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37"/>
      <c r="S986" s="37"/>
      <c r="T986" s="37"/>
      <c r="U986" s="37"/>
      <c r="V986" s="37"/>
      <c r="W986" s="37"/>
      <c r="X986" s="37"/>
      <c r="Y986" s="37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37"/>
      <c r="S987" s="37"/>
      <c r="T987" s="37"/>
      <c r="U987" s="37"/>
      <c r="V987" s="37"/>
      <c r="W987" s="37"/>
      <c r="X987" s="37"/>
      <c r="Y987" s="37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37"/>
      <c r="S988" s="37"/>
      <c r="T988" s="37"/>
      <c r="U988" s="37"/>
      <c r="V988" s="37"/>
      <c r="W988" s="37"/>
      <c r="X988" s="37"/>
      <c r="Y988" s="37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37"/>
      <c r="S989" s="37"/>
      <c r="T989" s="37"/>
      <c r="U989" s="37"/>
      <c r="V989" s="37"/>
      <c r="W989" s="37"/>
      <c r="X989" s="37"/>
      <c r="Y989" s="37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37"/>
      <c r="S990" s="37"/>
      <c r="T990" s="37"/>
      <c r="U990" s="37"/>
      <c r="V990" s="37"/>
      <c r="W990" s="37"/>
      <c r="X990" s="37"/>
      <c r="Y990" s="37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37"/>
      <c r="S991" s="37"/>
      <c r="T991" s="37"/>
      <c r="U991" s="37"/>
      <c r="V991" s="37"/>
      <c r="W991" s="37"/>
      <c r="X991" s="37"/>
      <c r="Y991" s="37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37"/>
      <c r="S992" s="37"/>
      <c r="T992" s="37"/>
      <c r="U992" s="37"/>
      <c r="V992" s="37"/>
      <c r="W992" s="37"/>
      <c r="X992" s="37"/>
      <c r="Y992" s="37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37"/>
      <c r="S993" s="37"/>
      <c r="T993" s="37"/>
      <c r="U993" s="37"/>
      <c r="V993" s="37"/>
      <c r="W993" s="37"/>
      <c r="X993" s="37"/>
      <c r="Y993" s="37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37"/>
      <c r="S994" s="37"/>
      <c r="T994" s="37"/>
      <c r="U994" s="37"/>
      <c r="V994" s="37"/>
      <c r="W994" s="37"/>
      <c r="X994" s="37"/>
      <c r="Y994" s="37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37"/>
      <c r="S995" s="37"/>
      <c r="T995" s="37"/>
      <c r="U995" s="37"/>
      <c r="V995" s="37"/>
      <c r="W995" s="37"/>
      <c r="X995" s="37"/>
      <c r="Y995" s="37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37"/>
      <c r="S996" s="37"/>
      <c r="T996" s="37"/>
      <c r="U996" s="37"/>
      <c r="V996" s="37"/>
      <c r="W996" s="37"/>
      <c r="X996" s="37"/>
      <c r="Y996" s="37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37"/>
      <c r="S997" s="37"/>
      <c r="T997" s="37"/>
      <c r="U997" s="37"/>
      <c r="V997" s="37"/>
      <c r="W997" s="37"/>
      <c r="X997" s="37"/>
      <c r="Y997" s="37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37"/>
      <c r="S998" s="37"/>
      <c r="T998" s="37"/>
      <c r="U998" s="37"/>
      <c r="V998" s="37"/>
      <c r="W998" s="37"/>
      <c r="X998" s="37"/>
      <c r="Y998" s="37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37"/>
      <c r="S999" s="37"/>
      <c r="T999" s="37"/>
      <c r="U999" s="37"/>
      <c r="V999" s="37"/>
      <c r="W999" s="37"/>
      <c r="X999" s="37"/>
      <c r="Y999" s="37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37"/>
      <c r="S1000" s="37"/>
      <c r="T1000" s="37"/>
      <c r="U1000" s="37"/>
      <c r="V1000" s="37"/>
      <c r="W1000" s="37"/>
      <c r="X1000" s="37"/>
      <c r="Y1000" s="37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37"/>
      <c r="S1001" s="37"/>
      <c r="T1001" s="37"/>
      <c r="U1001" s="37"/>
      <c r="V1001" s="37"/>
      <c r="W1001" s="37"/>
      <c r="X1001" s="37"/>
      <c r="Y1001" s="37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37"/>
      <c r="S1002" s="37"/>
      <c r="T1002" s="37"/>
      <c r="U1002" s="37"/>
      <c r="V1002" s="37"/>
      <c r="W1002" s="37"/>
      <c r="X1002" s="37"/>
      <c r="Y1002" s="37"/>
      <c r="Z1002" s="8"/>
      <c r="AA1002" s="8"/>
      <c r="AB1002" s="8"/>
    </row>
  </sheetData>
  <phoneticPr fontId="18" type="noConversion"/>
  <conditionalFormatting sqref="B4:B38">
    <cfRule type="duplicateValues" dxfId="26" priority="6"/>
  </conditionalFormatting>
  <conditionalFormatting sqref="B4:B43">
    <cfRule type="duplicateValues" dxfId="25" priority="5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zoomScale="120" zoomScaleNormal="120"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140625" customWidth="1"/>
    <col min="4" max="4" width="12.85546875" hidden="1" customWidth="1"/>
    <col min="5" max="8" width="13.140625" customWidth="1"/>
    <col min="9" max="9" width="17.5703125" customWidth="1"/>
    <col min="11" max="11" width="13.140625" customWidth="1"/>
    <col min="12" max="12" width="15" customWidth="1"/>
    <col min="13" max="13" width="10.5703125" customWidth="1"/>
    <col min="14" max="14" width="12.140625" hidden="1" customWidth="1"/>
    <col min="15" max="15" width="11.140625" hidden="1" customWidth="1"/>
    <col min="16" max="16" width="15.7109375" customWidth="1"/>
    <col min="17" max="17" width="16" customWidth="1"/>
    <col min="18" max="18" width="12" customWidth="1"/>
    <col min="19" max="25" width="15.8554687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50" t="s">
        <v>167</v>
      </c>
      <c r="C4" s="5" t="s">
        <v>7</v>
      </c>
      <c r="D4" s="5">
        <v>3</v>
      </c>
      <c r="E4" s="99">
        <f>IFERROR(VLOOKUP(Table_3[[#This Row],[L3 Event1]],Table16[#All],2,FALSE),0)</f>
        <v>35</v>
      </c>
      <c r="F4" s="99">
        <f>IFERROR(VLOOKUP(Table_3[[#This Row],[L3 Event2]],Table16[#All],2,FALSE),0)</f>
        <v>35</v>
      </c>
      <c r="G4" s="99">
        <f>IFERROR(VLOOKUP(Table_3[[#This Row],[L3 Event3]],Table16[#All],2,FALSE),0)</f>
        <v>0</v>
      </c>
      <c r="H4" s="99">
        <f>IFERROR(VLOOKUP(Table_3[[#This Row],[L2 Event1]],Table16[#All],3,FALSE),0)</f>
        <v>100</v>
      </c>
      <c r="I4" s="99">
        <f>IFERROR(VLOOKUP(Table_3[[#This Row],[L2 Event2]],Table16[#All],3,FALSE),0)</f>
        <v>0</v>
      </c>
      <c r="J4" s="99">
        <f>IFERROR(VLOOKUP(Table_3[[#This Row],[L2 Event3]],Table16[#All],3,FALSE),0)</f>
        <v>100</v>
      </c>
      <c r="K4" s="99">
        <f>IFERROR(VLOOKUP(Table_3[[#This Row],[L2 Event4]],Table16[#All],3,FALSE),0)</f>
        <v>100</v>
      </c>
      <c r="L4" s="99">
        <f>IFERROR(VLOOKUP(Table_3[[#This Row],[L1 Event1]],Table16[#All],4,FALSE),0)</f>
        <v>45</v>
      </c>
      <c r="M4" s="5">
        <f>SUM(E4:L4)</f>
        <v>415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300</v>
      </c>
      <c r="O4" s="5" cm="1">
        <f t="array" aca="1" ref="O4" ca="1">IFERROR(SUM(LARGE(OFFSET(E4,0,0,1,'points tables'!$G$2),{1,2})/2*3),(IFERROR(SUM(LARGE(OFFSET(E4,0,0,1,'points tables'!$G$2),{1})/2*3),0)))</f>
        <v>300</v>
      </c>
      <c r="P4" s="78">
        <f ca="1">IF(D4=3,N4,O4)</f>
        <v>300</v>
      </c>
      <c r="Q4" s="6" cm="1">
        <f t="array" ref="Q4">IFERROR(SUM(LARGE(E4:L4,{1,2,3,4})),0)</f>
        <v>345</v>
      </c>
      <c r="R4" s="37">
        <v>2</v>
      </c>
      <c r="S4" s="37">
        <v>2</v>
      </c>
      <c r="T4" s="37"/>
      <c r="U4" s="37">
        <v>2</v>
      </c>
      <c r="V4" s="37"/>
      <c r="W4" s="37">
        <v>2</v>
      </c>
      <c r="X4" s="37">
        <v>2</v>
      </c>
      <c r="Y4" s="37">
        <v>6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30</v>
      </c>
      <c r="C5" s="5" t="s">
        <v>7</v>
      </c>
      <c r="D5" s="5">
        <v>3</v>
      </c>
      <c r="E5" s="99">
        <f>IFERROR(VLOOKUP(Table_3[[#This Row],[L3 Event1]],Table16[#All],2,FALSE),0)</f>
        <v>50</v>
      </c>
      <c r="F5" s="99">
        <f>IFERROR(VLOOKUP(Table_3[[#This Row],[L3 Event2]],Table16[#All],2,FALSE),0)</f>
        <v>50</v>
      </c>
      <c r="G5" s="99">
        <f>IFERROR(VLOOKUP(Table_3[[#This Row],[L3 Event3]],Table16[#All],2,FALSE),0)</f>
        <v>0</v>
      </c>
      <c r="H5" s="99">
        <f>IFERROR(VLOOKUP(Table_3[[#This Row],[L2 Event1]],Table16[#All],3,FALSE),0)</f>
        <v>0</v>
      </c>
      <c r="I5" s="99">
        <f>IFERROR(VLOOKUP(Table_3[[#This Row],[L2 Event2]],Table16[#All],3,FALSE),0)</f>
        <v>140</v>
      </c>
      <c r="J5" s="99">
        <f>IFERROR(VLOOKUP(Table_3[[#This Row],[L2 Event3]],Table16[#All],3,FALSE),0)</f>
        <v>0</v>
      </c>
      <c r="K5" s="99">
        <f>IFERROR(VLOOKUP(Table_3[[#This Row],[L2 Event4]],Table16[#All],3,FALSE),0)</f>
        <v>45</v>
      </c>
      <c r="L5" s="99">
        <f>IFERROR(VLOOKUP(Table_3[[#This Row],[L1 Event1]],Table16[#All],4,FALSE),0)</f>
        <v>90</v>
      </c>
      <c r="M5" s="5">
        <f>SUM(E5:L5)</f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280</v>
      </c>
      <c r="O5" s="5" cm="1">
        <f t="array" aca="1" ref="O5" ca="1">IFERROR(SUM(LARGE(OFFSET(E5,0,0,1,'points tables'!$G$2),{1,2})/2*3),(IFERROR(SUM(LARGE(OFFSET(E5,0,0,1,'points tables'!$G$2),{1})/2*3),0)))</f>
        <v>345</v>
      </c>
      <c r="P5" s="78">
        <f ca="1">IF(D5=3,N5,O5)</f>
        <v>280</v>
      </c>
      <c r="Q5" s="6" cm="1">
        <f t="array" ref="Q5">IFERROR(SUM(LARGE(E5:L5,{1,2,3,4})),0)</f>
        <v>330</v>
      </c>
      <c r="R5" s="37">
        <v>1</v>
      </c>
      <c r="S5" s="37">
        <v>1</v>
      </c>
      <c r="T5" s="37"/>
      <c r="U5" s="37"/>
      <c r="V5" s="37">
        <v>1</v>
      </c>
      <c r="W5" s="37"/>
      <c r="X5" s="37">
        <v>5</v>
      </c>
      <c r="Y5" s="37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11" t="s">
        <v>32</v>
      </c>
      <c r="C6" s="5" t="s">
        <v>7</v>
      </c>
      <c r="D6" s="5">
        <v>3</v>
      </c>
      <c r="E6" s="99">
        <f>IFERROR(VLOOKUP(Table_3[[#This Row],[L3 Event1]],Table16[#All],2,FALSE),0)</f>
        <v>0</v>
      </c>
      <c r="F6" s="99">
        <f>IFERROR(VLOOKUP(Table_3[[#This Row],[L3 Event2]],Table16[#All],2,FALSE),0)</f>
        <v>0</v>
      </c>
      <c r="G6" s="99">
        <f>IFERROR(VLOOKUP(Table_3[[#This Row],[L3 Event3]],Table16[#All],2,FALSE),0)</f>
        <v>0</v>
      </c>
      <c r="H6" s="99">
        <f>IFERROR(VLOOKUP(Table_3[[#This Row],[L2 Event1]],Table16[#All],3,FALSE),0)</f>
        <v>140</v>
      </c>
      <c r="I6" s="99">
        <f>IFERROR(VLOOKUP(Table_3[[#This Row],[L2 Event2]],Table16[#All],3,FALSE),0)</f>
        <v>0</v>
      </c>
      <c r="J6" s="99">
        <f>IFERROR(VLOOKUP(Table_3[[#This Row],[L2 Event3]],Table16[#All],3,FALSE),0)</f>
        <v>0</v>
      </c>
      <c r="K6" s="99">
        <f>IFERROR(VLOOKUP(Table_3[[#This Row],[L2 Event4]],Table16[#All],3,FALSE),0)</f>
        <v>0</v>
      </c>
      <c r="L6" s="99">
        <f>IFERROR(VLOOKUP(Table_3[[#This Row],[L1 Event1]],Table16[#All],4,FALSE),0)</f>
        <v>175</v>
      </c>
      <c r="M6" s="5">
        <f>SUM(E6:L6)</f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315</v>
      </c>
      <c r="O6" s="5" cm="1">
        <f t="array" aca="1" ref="O6" ca="1">IFERROR(SUM(LARGE(OFFSET(E6,0,0,1,'points tables'!$G$2),{1,2})/2*3),(IFERROR(SUM(LARGE(OFFSET(E6,0,0,1,'points tables'!$G$2),{1})/2*3),0)))</f>
        <v>472.5</v>
      </c>
      <c r="P6" s="78">
        <f ca="1">IF(D6=3,N6,O6)</f>
        <v>315</v>
      </c>
      <c r="Q6" s="6" cm="1">
        <f t="array" ref="Q6">IFERROR(SUM(LARGE(E6:L6,{1,2,3,4})),0)</f>
        <v>315</v>
      </c>
      <c r="R6" s="37"/>
      <c r="S6" s="37"/>
      <c r="T6" s="37"/>
      <c r="U6" s="37">
        <v>1</v>
      </c>
      <c r="V6" s="37"/>
      <c r="W6" s="37"/>
      <c r="X6" s="37"/>
      <c r="Y6" s="37">
        <v>1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197</v>
      </c>
      <c r="C7" s="5" t="s">
        <v>7</v>
      </c>
      <c r="D7" s="5">
        <v>3</v>
      </c>
      <c r="E7" s="99">
        <f>IFERROR(VLOOKUP(Table_3[[#This Row],[L3 Event1]],Table16[#All],2,FALSE),0)</f>
        <v>0</v>
      </c>
      <c r="F7" s="99">
        <f>IFERROR(VLOOKUP(Table_3[[#This Row],[L3 Event2]],Table16[#All],2,FALSE),0)</f>
        <v>25</v>
      </c>
      <c r="G7" s="99">
        <f>IFERROR(VLOOKUP(Table_3[[#This Row],[L3 Event3]],Table16[#All],2,FALSE),0)</f>
        <v>50</v>
      </c>
      <c r="H7" s="99">
        <f>IFERROR(VLOOKUP(Table_3[[#This Row],[L2 Event1]],Table16[#All],3,FALSE),0)</f>
        <v>0</v>
      </c>
      <c r="I7" s="99">
        <f>IFERROR(VLOOKUP(Table_3[[#This Row],[L2 Event2]],Table16[#All],3,FALSE),0)</f>
        <v>0</v>
      </c>
      <c r="J7" s="99">
        <f>IFERROR(VLOOKUP(Table_3[[#This Row],[L2 Event3]],Table16[#All],3,FALSE),0)</f>
        <v>140</v>
      </c>
      <c r="K7" s="99">
        <f>IFERROR(VLOOKUP(Table_3[[#This Row],[L2 Event4]],Table16[#All],3,FALSE),0)</f>
        <v>50</v>
      </c>
      <c r="L7" s="99">
        <f>IFERROR(VLOOKUP(Table_3[[#This Row],[L1 Event1]],Table16[#All],4,FALSE),0)</f>
        <v>65</v>
      </c>
      <c r="M7" s="5">
        <f>SUM(E7:L7)</f>
        <v>330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255</v>
      </c>
      <c r="O7" s="5" cm="1">
        <f t="array" aca="1" ref="O7" ca="1">IFERROR(SUM(LARGE(OFFSET(E7,0,0,1,'points tables'!$G$2),{1,2})/2*3),(IFERROR(SUM(LARGE(OFFSET(E7,0,0,1,'points tables'!$G$2),{1})/2*3),0)))</f>
        <v>307.5</v>
      </c>
      <c r="P7" s="78">
        <f ca="1">IF(D7=3,N7,O7)</f>
        <v>255</v>
      </c>
      <c r="Q7" s="6" cm="1">
        <f t="array" ref="Q7">IFERROR(SUM(LARGE(E7:L7,{1,2,3,4})),0)</f>
        <v>305</v>
      </c>
      <c r="R7" s="37"/>
      <c r="S7" s="37">
        <v>3</v>
      </c>
      <c r="T7" s="37">
        <v>1</v>
      </c>
      <c r="U7" s="37"/>
      <c r="V7" s="37"/>
      <c r="W7" s="37">
        <v>1</v>
      </c>
      <c r="X7" s="37">
        <v>4</v>
      </c>
      <c r="Y7" s="37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280</v>
      </c>
      <c r="C8" s="5" t="s">
        <v>7</v>
      </c>
      <c r="D8" s="5">
        <v>3</v>
      </c>
      <c r="E8" s="99">
        <f>IFERROR(VLOOKUP(Table_3[[#This Row],[L3 Event1]],Table16[#All],2,FALSE),0)</f>
        <v>0</v>
      </c>
      <c r="F8" s="99">
        <f>IFERROR(VLOOKUP(Table_3[[#This Row],[L3 Event2]],Table16[#All],2,FALSE),0)</f>
        <v>0</v>
      </c>
      <c r="G8" s="99">
        <f>IFERROR(VLOOKUP(Table_3[[#This Row],[L3 Event3]],Table16[#All],2,FALSE),0)</f>
        <v>0</v>
      </c>
      <c r="H8" s="99">
        <f>IFERROR(VLOOKUP(Table_3[[#This Row],[L2 Event1]],Table16[#All],3,FALSE),0)</f>
        <v>0</v>
      </c>
      <c r="I8" s="99">
        <f>IFERROR(VLOOKUP(Table_3[[#This Row],[L2 Event2]],Table16[#All],3,FALSE),0)</f>
        <v>0</v>
      </c>
      <c r="J8" s="99">
        <f>IFERROR(VLOOKUP(Table_3[[#This Row],[L2 Event3]],Table16[#All],3,FALSE),0)</f>
        <v>0</v>
      </c>
      <c r="K8" s="99">
        <f>IFERROR(VLOOKUP(Table_3[[#This Row],[L2 Event4]],Table16[#All],3,FALSE),0)</f>
        <v>140</v>
      </c>
      <c r="L8" s="99">
        <f>IFERROR(VLOOKUP(Table_3[[#This Row],[L1 Event1]],Table16[#All],4,FALSE),0)</f>
        <v>125</v>
      </c>
      <c r="M8" s="5">
        <f>SUM(E8:L8)</f>
        <v>265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265</v>
      </c>
      <c r="O8" s="5" cm="1">
        <f t="array" aca="1" ref="O8" ca="1">IFERROR(SUM(LARGE(OFFSET(E8,0,0,1,'points tables'!$G$2),{1,2})/2*3),(IFERROR(SUM(LARGE(OFFSET(E8,0,0,1,'points tables'!$G$2),{1})/2*3),0)))</f>
        <v>397.5</v>
      </c>
      <c r="P8" s="78">
        <f ca="1">IF(D8=3,N8,O8)</f>
        <v>265</v>
      </c>
      <c r="Q8" s="6" cm="1">
        <f t="array" ref="Q8">IFERROR(SUM(LARGE(E8:L8,{1,2,3,4})),0)</f>
        <v>265</v>
      </c>
      <c r="R8" s="37"/>
      <c r="S8" s="37"/>
      <c r="T8" s="37"/>
      <c r="U8" s="37"/>
      <c r="V8" s="37"/>
      <c r="W8" s="37"/>
      <c r="X8" s="37">
        <v>1</v>
      </c>
      <c r="Y8" s="37">
        <v>2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31</v>
      </c>
      <c r="C9" s="5" t="s">
        <v>7</v>
      </c>
      <c r="D9" s="5">
        <v>3</v>
      </c>
      <c r="E9" s="99">
        <f>IFERROR(VLOOKUP(Table_3[[#This Row],[L3 Event1]],Table16[#All],2,FALSE),0)</f>
        <v>0</v>
      </c>
      <c r="F9" s="99">
        <f>IFERROR(VLOOKUP(Table_3[[#This Row],[L3 Event2]],Table16[#All],2,FALSE),0)</f>
        <v>0</v>
      </c>
      <c r="G9" s="99">
        <f>IFERROR(VLOOKUP(Table_3[[#This Row],[L3 Event3]],Table16[#All],2,FALSE),0)</f>
        <v>0</v>
      </c>
      <c r="H9" s="99">
        <f>IFERROR(VLOOKUP(Table_3[[#This Row],[L2 Event1]],Table16[#All],3,FALSE),0)</f>
        <v>70</v>
      </c>
      <c r="I9" s="99">
        <f>IFERROR(VLOOKUP(Table_3[[#This Row],[L2 Event2]],Table16[#All],3,FALSE),0)</f>
        <v>0</v>
      </c>
      <c r="J9" s="99">
        <f>IFERROR(VLOOKUP(Table_3[[#This Row],[L2 Event3]],Table16[#All],3,FALSE),0)</f>
        <v>0</v>
      </c>
      <c r="K9" s="99">
        <f>IFERROR(VLOOKUP(Table_3[[#This Row],[L2 Event4]],Table16[#All],3,FALSE),0)</f>
        <v>70</v>
      </c>
      <c r="L9" s="99">
        <f>IFERROR(VLOOKUP(Table_3[[#This Row],[L1 Event1]],Table16[#All],4,FALSE),0)</f>
        <v>40</v>
      </c>
      <c r="M9" s="5">
        <f>SUM(E9:L9)</f>
        <v>180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180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78">
        <f ca="1">IF(D9=3,N9,O9)</f>
        <v>180</v>
      </c>
      <c r="Q9" s="6" cm="1">
        <f t="array" ref="Q9">IFERROR(SUM(LARGE(E9:L9,{1,2,3,4})),0)</f>
        <v>180</v>
      </c>
      <c r="R9" s="37"/>
      <c r="S9" s="37"/>
      <c r="T9" s="37"/>
      <c r="U9" s="37">
        <v>3</v>
      </c>
      <c r="V9" s="37"/>
      <c r="W9" s="37"/>
      <c r="X9" s="37">
        <v>3</v>
      </c>
      <c r="Y9" s="37">
        <v>7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34</v>
      </c>
      <c r="C10" s="5" t="s">
        <v>7</v>
      </c>
      <c r="D10" s="5">
        <v>3</v>
      </c>
      <c r="E10" s="99">
        <f>IFERROR(VLOOKUP(Table_3[[#This Row],[L3 Event1]],Table16[#All],2,FALSE),0)</f>
        <v>0</v>
      </c>
      <c r="F10" s="99">
        <f>IFERROR(VLOOKUP(Table_3[[#This Row],[L3 Event2]],Table16[#All],2,FALSE),0)</f>
        <v>20</v>
      </c>
      <c r="G10" s="99">
        <f>IFERROR(VLOOKUP(Table_3[[#This Row],[L3 Event3]],Table16[#All],2,FALSE),0)</f>
        <v>0</v>
      </c>
      <c r="H10" s="99">
        <f>IFERROR(VLOOKUP(Table_3[[#This Row],[L2 Event1]],Table16[#All],3,FALSE),0)</f>
        <v>0</v>
      </c>
      <c r="I10" s="99">
        <f>IFERROR(VLOOKUP(Table_3[[#This Row],[L2 Event2]],Table16[#All],3,FALSE),0)</f>
        <v>0</v>
      </c>
      <c r="J10" s="99">
        <f>IFERROR(VLOOKUP(Table_3[[#This Row],[L2 Event3]],Table16[#All],3,FALSE),0)</f>
        <v>70</v>
      </c>
      <c r="K10" s="99">
        <f>IFERROR(VLOOKUP(Table_3[[#This Row],[L2 Event4]],Table16[#All],3,FALSE),0)</f>
        <v>35</v>
      </c>
      <c r="L10" s="99">
        <f>IFERROR(VLOOKUP(Table_3[[#This Row],[L1 Event1]],Table16[#All],4,FALSE),0)</f>
        <v>35</v>
      </c>
      <c r="M10" s="5">
        <f>SUM(E10:L10)</f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140</v>
      </c>
      <c r="O10" s="5" cm="1">
        <f t="array" aca="1" ref="O10" ca="1">IFERROR(SUM(LARGE(OFFSET(E10,0,0,1,'points tables'!$G$2),{1,2})/2*3),(IFERROR(SUM(LARGE(OFFSET(E10,0,0,1,'points tables'!$G$2),{1})/2*3),0)))</f>
        <v>157.5</v>
      </c>
      <c r="P10" s="78">
        <f ca="1">IF(D10=3,N10,O10)</f>
        <v>140</v>
      </c>
      <c r="Q10" s="6" cm="1">
        <f t="array" ref="Q10">IFERROR(SUM(LARGE(E10:L10,{1,2,3,4})),0)</f>
        <v>160</v>
      </c>
      <c r="R10" s="37"/>
      <c r="S10" s="37">
        <v>4</v>
      </c>
      <c r="T10" s="37"/>
      <c r="U10" s="37"/>
      <c r="V10" s="37"/>
      <c r="W10" s="37">
        <v>3</v>
      </c>
      <c r="X10" s="37">
        <v>6</v>
      </c>
      <c r="Y10" s="37">
        <v>8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152</v>
      </c>
      <c r="C11" s="5" t="s">
        <v>7</v>
      </c>
      <c r="D11" s="5">
        <v>3</v>
      </c>
      <c r="E11" s="99">
        <f>IFERROR(VLOOKUP(Table_3[[#This Row],[L3 Event1]],Table16[#All],2,FALSE),0)</f>
        <v>0</v>
      </c>
      <c r="F11" s="99">
        <f>IFERROR(VLOOKUP(Table_3[[#This Row],[L3 Event2]],Table16[#All],2,FALSE),0)</f>
        <v>20</v>
      </c>
      <c r="G11" s="99">
        <f>IFERROR(VLOOKUP(Table_3[[#This Row],[L3 Event3]],Table16[#All],2,FALSE),0)</f>
        <v>0</v>
      </c>
      <c r="H11" s="99">
        <f>IFERROR(VLOOKUP(Table_3[[#This Row],[L2 Event1]],Table16[#All],3,FALSE),0)</f>
        <v>0</v>
      </c>
      <c r="I11" s="99">
        <f>IFERROR(VLOOKUP(Table_3[[#This Row],[L2 Event2]],Table16[#All],3,FALSE),0)</f>
        <v>0</v>
      </c>
      <c r="J11" s="99">
        <f>IFERROR(VLOOKUP(Table_3[[#This Row],[L2 Event3]],Table16[#All],3,FALSE),0)</f>
        <v>50</v>
      </c>
      <c r="K11" s="99">
        <f>IFERROR(VLOOKUP(Table_3[[#This Row],[L2 Event4]],Table16[#All],3,FALSE),0)</f>
        <v>0</v>
      </c>
      <c r="L11" s="99">
        <f>IFERROR(VLOOKUP(Table_3[[#This Row],[L1 Event1]],Table16[#All],4,FALSE),0)</f>
        <v>25</v>
      </c>
      <c r="M11" s="5">
        <f>SUM(E11:L11)</f>
        <v>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95</v>
      </c>
      <c r="O11" s="5" cm="1">
        <f t="array" aca="1" ref="O11" ca="1">IFERROR(SUM(LARGE(OFFSET(E11,0,0,1,'points tables'!$G$2),{1,2})/2*3),(IFERROR(SUM(LARGE(OFFSET(E11,0,0,1,'points tables'!$G$2),{1})/2*3),0)))</f>
        <v>112.5</v>
      </c>
      <c r="P11" s="78">
        <f ca="1">IF(D11=3,N11,O11)</f>
        <v>95</v>
      </c>
      <c r="Q11" s="6" cm="1">
        <f t="array" ref="Q11">IFERROR(SUM(LARGE(E11:L11,{1,2,3,4})),0)</f>
        <v>95</v>
      </c>
      <c r="R11" s="37"/>
      <c r="S11" s="37">
        <v>5</v>
      </c>
      <c r="T11" s="37"/>
      <c r="U11" s="37"/>
      <c r="V11" s="37"/>
      <c r="W11" s="37">
        <v>4</v>
      </c>
      <c r="X11" s="37"/>
      <c r="Y11" s="37">
        <v>10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88" t="s">
        <v>154</v>
      </c>
      <c r="C12" s="5" t="s">
        <v>7</v>
      </c>
      <c r="D12" s="5">
        <v>3</v>
      </c>
      <c r="E12" s="99">
        <f>IFERROR(VLOOKUP(Table_3[[#This Row],[L3 Event1]],Table16[#All],2,FALSE),0)</f>
        <v>0</v>
      </c>
      <c r="F12" s="99">
        <f>IFERROR(VLOOKUP(Table_3[[#This Row],[L3 Event2]],Table16[#All],2,FALSE),0)</f>
        <v>0</v>
      </c>
      <c r="G12" s="99">
        <f>IFERROR(VLOOKUP(Table_3[[#This Row],[L3 Event3]],Table16[#All],2,FALSE),0)</f>
        <v>0</v>
      </c>
      <c r="H12" s="99">
        <f>IFERROR(VLOOKUP(Table_3[[#This Row],[L2 Event1]],Table16[#All],3,FALSE),0)</f>
        <v>0</v>
      </c>
      <c r="I12" s="99">
        <f>IFERROR(VLOOKUP(Table_3[[#This Row],[L2 Event2]],Table16[#All],3,FALSE),0)</f>
        <v>0</v>
      </c>
      <c r="J12" s="99">
        <f>IFERROR(VLOOKUP(Table_3[[#This Row],[L2 Event3]],Table16[#All],3,FALSE),0)</f>
        <v>0</v>
      </c>
      <c r="K12" s="99">
        <f>IFERROR(VLOOKUP(Table_3[[#This Row],[L2 Event4]],Table16[#All],3,FALSE),0)</f>
        <v>30</v>
      </c>
      <c r="L12" s="99">
        <f>IFERROR(VLOOKUP(Table_3[[#This Row],[L1 Event1]],Table16[#All],4,FALSE),0)</f>
        <v>60</v>
      </c>
      <c r="M12" s="5">
        <f>SUM(E12:L12)</f>
        <v>90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90</v>
      </c>
      <c r="O12" s="5" cm="1">
        <f t="array" aca="1" ref="O12" ca="1">IFERROR(SUM(LARGE(OFFSET(E12,0,0,1,'points tables'!$G$2),{1,2})/2*3),(IFERROR(SUM(LARGE(OFFSET(E12,0,0,1,'points tables'!$G$2),{1})/2*3),0)))</f>
        <v>135</v>
      </c>
      <c r="P12" s="78">
        <f ca="1">IF(D12=3,N12,O12)</f>
        <v>90</v>
      </c>
      <c r="Q12" s="6" cm="1">
        <f t="array" ref="Q12">IFERROR(SUM(LARGE(E12:L12,{1,2,3,4})),0)</f>
        <v>90</v>
      </c>
      <c r="R12" s="37"/>
      <c r="S12" s="37"/>
      <c r="T12" s="37"/>
      <c r="U12" s="37"/>
      <c r="V12" s="37"/>
      <c r="W12" s="37"/>
      <c r="X12" s="37">
        <v>7</v>
      </c>
      <c r="Y12" s="37">
        <v>5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8" t="s">
        <v>35</v>
      </c>
      <c r="C13" s="5" t="s">
        <v>7</v>
      </c>
      <c r="D13" s="5">
        <v>3</v>
      </c>
      <c r="E13" s="99">
        <f>IFERROR(VLOOKUP(Table_3[[#This Row],[L3 Event1]],Table16[#All],2,FALSE),0)</f>
        <v>0</v>
      </c>
      <c r="F13" s="99">
        <f>IFERROR(VLOOKUP(Table_3[[#This Row],[L3 Event2]],Table16[#All],2,FALSE),0)</f>
        <v>0</v>
      </c>
      <c r="G13" s="99">
        <f>IFERROR(VLOOKUP(Table_3[[#This Row],[L3 Event3]],Table16[#All],2,FALSE),0)</f>
        <v>0</v>
      </c>
      <c r="H13" s="99">
        <f>IFERROR(VLOOKUP(Table_3[[#This Row],[L2 Event1]],Table16[#All],3,FALSE),0)</f>
        <v>0</v>
      </c>
      <c r="I13" s="99">
        <f>IFERROR(VLOOKUP(Table_3[[#This Row],[L2 Event2]],Table16[#All],3,FALSE),0)</f>
        <v>0</v>
      </c>
      <c r="J13" s="99">
        <f>IFERROR(VLOOKUP(Table_3[[#This Row],[L2 Event3]],Table16[#All],3,FALSE),0)</f>
        <v>0</v>
      </c>
      <c r="K13" s="99">
        <f>IFERROR(VLOOKUP(Table_3[[#This Row],[L2 Event4]],Table16[#All],3,FALSE),0)</f>
        <v>25</v>
      </c>
      <c r="L13" s="99">
        <f>IFERROR(VLOOKUP(Table_3[[#This Row],[L1 Event1]],Table16[#All],4,FALSE),0)</f>
        <v>30</v>
      </c>
      <c r="M13" s="5">
        <f>SUM(E13:L13)</f>
        <v>55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55</v>
      </c>
      <c r="O13" s="5" cm="1">
        <f t="array" aca="1" ref="O13" ca="1">IFERROR(SUM(LARGE(OFFSET(E13,0,0,1,'points tables'!$G$2),{1,2})/2*3),(IFERROR(SUM(LARGE(OFFSET(E13,0,0,1,'points tables'!$G$2),{1})/2*3),0)))</f>
        <v>82.5</v>
      </c>
      <c r="P13" s="78">
        <f ca="1">IF(D13=3,N13,O13)</f>
        <v>55</v>
      </c>
      <c r="Q13" s="6" cm="1">
        <f t="array" ref="Q13">IFERROR(SUM(LARGE(E13:L13,{1,2,3,4})),0)</f>
        <v>55</v>
      </c>
      <c r="R13" s="37"/>
      <c r="S13" s="37"/>
      <c r="T13" s="37"/>
      <c r="U13" s="37"/>
      <c r="V13" s="37"/>
      <c r="W13" s="37"/>
      <c r="X13" s="37">
        <v>8</v>
      </c>
      <c r="Y13" s="37">
        <v>9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28" t="s">
        <v>33</v>
      </c>
      <c r="C14" s="5" t="s">
        <v>7</v>
      </c>
      <c r="D14" s="5">
        <v>3</v>
      </c>
      <c r="E14" s="99">
        <f>IFERROR(VLOOKUP(Table_3[[#This Row],[L3 Event1]],Table16[#All],2,FALSE),0)</f>
        <v>0</v>
      </c>
      <c r="F14" s="99">
        <f>IFERROR(VLOOKUP(Table_3[[#This Row],[L3 Event2]],Table16[#All],2,FALSE),0)</f>
        <v>0</v>
      </c>
      <c r="G14" s="99">
        <f>IFERROR(VLOOKUP(Table_3[[#This Row],[L3 Event3]],Table16[#All],2,FALSE),0)</f>
        <v>0</v>
      </c>
      <c r="H14" s="99">
        <f>IFERROR(VLOOKUP(Table_3[[#This Row],[L2 Event1]],Table16[#All],3,FALSE),0)</f>
        <v>50</v>
      </c>
      <c r="I14" s="99">
        <f>IFERROR(VLOOKUP(Table_3[[#This Row],[L2 Event2]],Table16[#All],3,FALSE),0)</f>
        <v>0</v>
      </c>
      <c r="J14" s="99">
        <f>IFERROR(VLOOKUP(Table_3[[#This Row],[L2 Event3]],Table16[#All],3,FALSE),0)</f>
        <v>0</v>
      </c>
      <c r="K14" s="99">
        <f>IFERROR(VLOOKUP(Table_3[[#This Row],[L2 Event4]],Table16[#All],3,FALSE),0)</f>
        <v>0</v>
      </c>
      <c r="L14" s="99">
        <f>IFERROR(VLOOKUP(Table_3[[#This Row],[L1 Event1]],Table16[#All],4,FALSE),0)</f>
        <v>0</v>
      </c>
      <c r="M14" s="5">
        <f>SUM(E14:L14)</f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78">
        <f ca="1">IF(D14=3,N14,O14)</f>
        <v>50</v>
      </c>
      <c r="Q14" s="6" cm="1">
        <f t="array" ref="Q14">IFERROR(SUM(LARGE(E14:L14,{1,2,3,4})),0)</f>
        <v>50</v>
      </c>
      <c r="R14" s="37"/>
      <c r="S14" s="37"/>
      <c r="T14" s="37"/>
      <c r="U14" s="37">
        <v>4</v>
      </c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281</v>
      </c>
      <c r="C15" s="5" t="s">
        <v>7</v>
      </c>
      <c r="D15" s="5">
        <v>3</v>
      </c>
      <c r="E15" s="99">
        <f>IFERROR(VLOOKUP(Table_3[[#This Row],[L3 Event1]],Table16[#All],2,FALSE),0)</f>
        <v>0</v>
      </c>
      <c r="F15" s="99">
        <f>IFERROR(VLOOKUP(Table_3[[#This Row],[L3 Event2]],Table16[#All],2,FALSE),0)</f>
        <v>0</v>
      </c>
      <c r="G15" s="99">
        <f>IFERROR(VLOOKUP(Table_3[[#This Row],[L3 Event3]],Table16[#All],2,FALSE),0)</f>
        <v>0</v>
      </c>
      <c r="H15" s="99">
        <f>IFERROR(VLOOKUP(Table_3[[#This Row],[L2 Event1]],Table16[#All],3,FALSE),0)</f>
        <v>0</v>
      </c>
      <c r="I15" s="99">
        <f>IFERROR(VLOOKUP(Table_3[[#This Row],[L2 Event2]],Table16[#All],3,FALSE),0)</f>
        <v>0</v>
      </c>
      <c r="J15" s="99">
        <f>IFERROR(VLOOKUP(Table_3[[#This Row],[L2 Event3]],Table16[#All],3,FALSE),0)</f>
        <v>0</v>
      </c>
      <c r="K15" s="99">
        <f>IFERROR(VLOOKUP(Table_3[[#This Row],[L2 Event4]],Table16[#All],3,FALSE),0)</f>
        <v>30</v>
      </c>
      <c r="L15" s="99">
        <f>IFERROR(VLOOKUP(Table_3[[#This Row],[L1 Event1]],Table16[#All],4,FALSE),0)</f>
        <v>20</v>
      </c>
      <c r="M15" s="5">
        <f>SUM(E15:L15)</f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8">
        <f ca="1">IF(D15=3,N15,O15)</f>
        <v>50</v>
      </c>
      <c r="Q15" s="6" cm="1">
        <f t="array" ref="Q15">IFERROR(SUM(LARGE(E15:L15,{1,2,3,4})),0)</f>
        <v>50</v>
      </c>
      <c r="R15" s="37"/>
      <c r="S15" s="37"/>
      <c r="T15" s="37"/>
      <c r="U15" s="37"/>
      <c r="V15" s="37"/>
      <c r="W15" s="37"/>
      <c r="X15" s="37">
        <v>9</v>
      </c>
      <c r="Y15" s="37">
        <v>12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8" t="s">
        <v>216</v>
      </c>
      <c r="C16" s="5" t="s">
        <v>7</v>
      </c>
      <c r="D16" s="5">
        <v>3</v>
      </c>
      <c r="E16" s="99">
        <f>IFERROR(VLOOKUP(Table_3[[#This Row],[L3 Event1]],Table16[#All],2,FALSE),0)</f>
        <v>0</v>
      </c>
      <c r="F16" s="99">
        <f>IFERROR(VLOOKUP(Table_3[[#This Row],[L3 Event2]],Table16[#All],2,FALSE),0)</f>
        <v>0</v>
      </c>
      <c r="G16" s="99">
        <f>IFERROR(VLOOKUP(Table_3[[#This Row],[L3 Event3]],Table16[#All],2,FALSE),0)</f>
        <v>0</v>
      </c>
      <c r="H16" s="99">
        <f>IFERROR(VLOOKUP(Table_3[[#This Row],[L2 Event1]],Table16[#All],3,FALSE),0)</f>
        <v>45</v>
      </c>
      <c r="I16" s="99">
        <f>IFERROR(VLOOKUP(Table_3[[#This Row],[L2 Event2]],Table16[#All],3,FALSE),0)</f>
        <v>0</v>
      </c>
      <c r="J16" s="99">
        <f>IFERROR(VLOOKUP(Table_3[[#This Row],[L2 Event3]],Table16[#All],3,FALSE),0)</f>
        <v>0</v>
      </c>
      <c r="K16" s="99">
        <f>IFERROR(VLOOKUP(Table_3[[#This Row],[L2 Event4]],Table16[#All],3,FALSE),0)</f>
        <v>0</v>
      </c>
      <c r="L16" s="99">
        <f>IFERROR(VLOOKUP(Table_3[[#This Row],[L1 Event1]],Table16[#All],4,FALSE),0)</f>
        <v>0</v>
      </c>
      <c r="M16" s="5">
        <f>SUM(E16:L16)</f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78">
        <f ca="1">IF(D16=3,N16,O16)</f>
        <v>45</v>
      </c>
      <c r="Q16" s="6" cm="1">
        <f t="array" ref="Q16">IFERROR(SUM(LARGE(E16:L16,{1,2,3,4})),0)</f>
        <v>45</v>
      </c>
      <c r="R16" s="37"/>
      <c r="S16" s="37"/>
      <c r="T16" s="37"/>
      <c r="U16" s="37">
        <v>5</v>
      </c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179</v>
      </c>
      <c r="C17" s="5" t="s">
        <v>7</v>
      </c>
      <c r="D17" s="5">
        <v>3</v>
      </c>
      <c r="E17" s="99">
        <f>IFERROR(VLOOKUP(Table_3[[#This Row],[L3 Event1]],Table16[#All],2,FALSE),0)</f>
        <v>25</v>
      </c>
      <c r="F17" s="99">
        <f>IFERROR(VLOOKUP(Table_3[[#This Row],[L3 Event2]],Table16[#All],2,FALSE),0)</f>
        <v>0</v>
      </c>
      <c r="G17" s="99">
        <f>IFERROR(VLOOKUP(Table_3[[#This Row],[L3 Event3]],Table16[#All],2,FALSE),0)</f>
        <v>0</v>
      </c>
      <c r="H17" s="99">
        <f>IFERROR(VLOOKUP(Table_3[[#This Row],[L2 Event1]],Table16[#All],3,FALSE),0)</f>
        <v>0</v>
      </c>
      <c r="I17" s="99">
        <f>IFERROR(VLOOKUP(Table_3[[#This Row],[L2 Event2]],Table16[#All],3,FALSE),0)</f>
        <v>0</v>
      </c>
      <c r="J17" s="99">
        <f>IFERROR(VLOOKUP(Table_3[[#This Row],[L2 Event3]],Table16[#All],3,FALSE),0)</f>
        <v>0</v>
      </c>
      <c r="K17" s="99">
        <f>IFERROR(VLOOKUP(Table_3[[#This Row],[L2 Event4]],Table16[#All],3,FALSE),0)</f>
        <v>0</v>
      </c>
      <c r="L17" s="99">
        <f>IFERROR(VLOOKUP(Table_3[[#This Row],[L1 Event1]],Table16[#All],4,FALSE),0)</f>
        <v>0</v>
      </c>
      <c r="M17" s="5">
        <f>SUM(E17:L17)</f>
        <v>25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78">
        <f ca="1">IF(D17=3,N17,O17)</f>
        <v>25</v>
      </c>
      <c r="Q17" s="6" cm="1">
        <f t="array" ref="Q17">IFERROR(SUM(LARGE(E17:L17,{1,2,3,4})),0)</f>
        <v>25</v>
      </c>
      <c r="R17" s="37">
        <v>3</v>
      </c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3">
        <v>15</v>
      </c>
      <c r="B18" s="60" t="s">
        <v>311</v>
      </c>
      <c r="C18" s="5" t="s">
        <v>7</v>
      </c>
      <c r="D18" s="5">
        <v>3</v>
      </c>
      <c r="E18" s="99">
        <f>IFERROR(VLOOKUP(Table_3[[#This Row],[L3 Event1]],Table16[#All],2,FALSE),0)</f>
        <v>0</v>
      </c>
      <c r="F18" s="99">
        <f>IFERROR(VLOOKUP(Table_3[[#This Row],[L3 Event2]],Table16[#All],2,FALSE),0)</f>
        <v>0</v>
      </c>
      <c r="G18" s="99">
        <f>IFERROR(VLOOKUP(Table_3[[#This Row],[L3 Event3]],Table16[#All],2,FALSE),0)</f>
        <v>0</v>
      </c>
      <c r="H18" s="99">
        <f>IFERROR(VLOOKUP(Table_3[[#This Row],[L2 Event1]],Table16[#All],3,FALSE),0)</f>
        <v>0</v>
      </c>
      <c r="I18" s="99">
        <f>IFERROR(VLOOKUP(Table_3[[#This Row],[L2 Event2]],Table16[#All],3,FALSE),0)</f>
        <v>0</v>
      </c>
      <c r="J18" s="99">
        <f>IFERROR(VLOOKUP(Table_3[[#This Row],[L2 Event3]],Table16[#All],3,FALSE),0)</f>
        <v>0</v>
      </c>
      <c r="K18" s="99">
        <f>IFERROR(VLOOKUP(Table_3[[#This Row],[L2 Event4]],Table16[#All],3,FALSE),0)</f>
        <v>0</v>
      </c>
      <c r="L18" s="99">
        <f>IFERROR(VLOOKUP(Table_3[[#This Row],[L1 Event1]],Table16[#All],4,FALSE),0)</f>
        <v>20</v>
      </c>
      <c r="M18" s="5">
        <f>SUM(E18:L18)</f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20</v>
      </c>
      <c r="O18" s="5" cm="1">
        <f t="array" aca="1" ref="O18" ca="1">IFERROR(SUM(LARGE(OFFSET(E18,0,0,1,'points tables'!$G$2),{1,2})/2*3),(IFERROR(SUM(LARGE(OFFSET(E18,0,0,1,'points tables'!$G$2),{1})/2*3),0)))</f>
        <v>30</v>
      </c>
      <c r="P18" s="78">
        <f ca="1">IF(D18=3,N18,O18)</f>
        <v>20</v>
      </c>
      <c r="Q18" s="6" cm="1">
        <f t="array" ref="Q18">IFERROR(SUM(LARGE(E18:L18,{1,2,3,4})),0)</f>
        <v>20</v>
      </c>
      <c r="R18" s="37"/>
      <c r="S18" s="37"/>
      <c r="T18" s="37"/>
      <c r="U18" s="37"/>
      <c r="V18" s="37"/>
      <c r="W18" s="37"/>
      <c r="X18" s="37"/>
      <c r="Y18" s="37">
        <v>11</v>
      </c>
      <c r="Z18" s="8"/>
      <c r="AA18" s="8"/>
      <c r="AB18" s="8"/>
      <c r="AC18" s="8"/>
    </row>
    <row r="19" spans="1:29" ht="18.75" customHeight="1" x14ac:dyDescent="0.3">
      <c r="A19" s="3">
        <v>16</v>
      </c>
      <c r="B19" s="128" t="s">
        <v>312</v>
      </c>
      <c r="C19" s="5" t="s">
        <v>7</v>
      </c>
      <c r="D19" s="5">
        <v>3</v>
      </c>
      <c r="E19" s="99">
        <f>IFERROR(VLOOKUP(Table_3[[#This Row],[L3 Event1]],Table16[#All],2,FALSE),0)</f>
        <v>0</v>
      </c>
      <c r="F19" s="99">
        <f>IFERROR(VLOOKUP(Table_3[[#This Row],[L3 Event2]],Table16[#All],2,FALSE),0)</f>
        <v>0</v>
      </c>
      <c r="G19" s="99">
        <f>IFERROR(VLOOKUP(Table_3[[#This Row],[L3 Event3]],Table16[#All],2,FALSE),0)</f>
        <v>0</v>
      </c>
      <c r="H19" s="99">
        <f>IFERROR(VLOOKUP(Table_3[[#This Row],[L2 Event1]],Table16[#All],3,FALSE),0)</f>
        <v>0</v>
      </c>
      <c r="I19" s="99">
        <f>IFERROR(VLOOKUP(Table_3[[#This Row],[L2 Event2]],Table16[#All],3,FALSE),0)</f>
        <v>0</v>
      </c>
      <c r="J19" s="99">
        <f>IFERROR(VLOOKUP(Table_3[[#This Row],[L2 Event3]],Table16[#All],3,FALSE),0)</f>
        <v>0</v>
      </c>
      <c r="K19" s="99">
        <f>IFERROR(VLOOKUP(Table_3[[#This Row],[L2 Event4]],Table16[#All],3,FALSE),0)</f>
        <v>0</v>
      </c>
      <c r="L19" s="99">
        <f>IFERROR(VLOOKUP(Table_3[[#This Row],[L1 Event1]],Table16[#All],4,FALSE),0)</f>
        <v>15</v>
      </c>
      <c r="M19" s="5">
        <f>SUM(E19:L19)</f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15</v>
      </c>
      <c r="O19" s="5" cm="1">
        <f t="array" aca="1" ref="O19" ca="1">IFERROR(SUM(LARGE(OFFSET(E19,0,0,1,'points tables'!$G$2),{1,2})/2*3),(IFERROR(SUM(LARGE(OFFSET(E19,0,0,1,'points tables'!$G$2),{1})/2*3),0)))</f>
        <v>22.5</v>
      </c>
      <c r="P19" s="78">
        <f ca="1">IF(D19=3,N19,O19)</f>
        <v>15</v>
      </c>
      <c r="Q19" s="6" cm="1">
        <f t="array" ref="Q19">IFERROR(SUM(LARGE(E19:L19,{1,2,3,4})),0)</f>
        <v>15</v>
      </c>
      <c r="R19" s="37"/>
      <c r="S19" s="37"/>
      <c r="T19" s="37"/>
      <c r="U19" s="37"/>
      <c r="V19" s="37"/>
      <c r="W19" s="37"/>
      <c r="X19" s="37"/>
      <c r="Y19" s="37">
        <v>13</v>
      </c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5" t="s">
        <v>7</v>
      </c>
      <c r="D20" s="5">
        <v>3</v>
      </c>
      <c r="E20" s="99">
        <f>IFERROR(VLOOKUP(Table_3[[#This Row],[L3 Event1]],Table16[#All],2,FALSE),0)</f>
        <v>0</v>
      </c>
      <c r="F20" s="99">
        <f>IFERROR(VLOOKUP(Table_3[[#This Row],[L3 Event2]],Table16[#All],2,FALSE),0)</f>
        <v>0</v>
      </c>
      <c r="G20" s="99">
        <f>IFERROR(VLOOKUP(Table_3[[#This Row],[L3 Event3]],Table16[#All],2,FALSE),0)</f>
        <v>0</v>
      </c>
      <c r="H20" s="99">
        <f>IFERROR(VLOOKUP(Table_3[[#This Row],[L2 Event1]],Table16[#All],3,FALSE),0)</f>
        <v>0</v>
      </c>
      <c r="I20" s="99">
        <f>IFERROR(VLOOKUP(Table_3[[#This Row],[L2 Event2]],Table16[#All],3,FALSE),0)</f>
        <v>0</v>
      </c>
      <c r="J20" s="99">
        <f>IFERROR(VLOOKUP(Table_3[[#This Row],[L2 Event3]],Table16[#All],3,FALSE),0)</f>
        <v>0</v>
      </c>
      <c r="K20" s="99">
        <f>IFERROR(VLOOKUP(Table_3[[#This Row],[L2 Event4]],Table16[#All],3,FALSE),0)</f>
        <v>0</v>
      </c>
      <c r="L20" s="99">
        <f>IFERROR(VLOOKUP(Table_3[[#This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8">
        <f ca="1">IF(D20=3,N20,O20)</f>
        <v>0</v>
      </c>
      <c r="Q20" s="6" cm="1">
        <f t="array" ref="Q20">IFERROR(SUM(LARGE(E20:L20,{1,2,3,4})),0)</f>
        <v>0</v>
      </c>
      <c r="R20" s="37"/>
      <c r="S20" s="37"/>
      <c r="T20" s="37"/>
      <c r="U20" s="37"/>
      <c r="V20" s="37"/>
      <c r="W20" s="37"/>
      <c r="X20" s="37"/>
      <c r="Y20" s="37"/>
      <c r="Z20" s="8"/>
      <c r="AA20" s="8"/>
      <c r="AB20" s="8"/>
      <c r="AC20" s="8"/>
    </row>
    <row r="21" spans="1:29" ht="18.75" customHeight="1" x14ac:dyDescent="0.3">
      <c r="A21" s="3">
        <v>18</v>
      </c>
      <c r="B21" s="15"/>
      <c r="C21" s="5" t="s">
        <v>7</v>
      </c>
      <c r="D21" s="5">
        <v>3</v>
      </c>
      <c r="E21" s="99">
        <f>IFERROR(VLOOKUP(Table_3[[#This Row],[L3 Event1]],Table16[#All],2,FALSE),0)</f>
        <v>0</v>
      </c>
      <c r="F21" s="99">
        <f>IFERROR(VLOOKUP(Table_3[[#This Row],[L3 Event2]],Table16[#All],2,FALSE),0)</f>
        <v>0</v>
      </c>
      <c r="G21" s="99">
        <f>IFERROR(VLOOKUP(Table_3[[#This Row],[L3 Event3]],Table16[#All],2,FALSE),0)</f>
        <v>0</v>
      </c>
      <c r="H21" s="99">
        <f>IFERROR(VLOOKUP(Table_3[[#This Row],[L2 Event1]],Table16[#All],3,FALSE),0)</f>
        <v>0</v>
      </c>
      <c r="I21" s="99">
        <f>IFERROR(VLOOKUP(Table_3[[#This Row],[L2 Event2]],Table16[#All],3,FALSE),0)</f>
        <v>0</v>
      </c>
      <c r="J21" s="99">
        <f>IFERROR(VLOOKUP(Table_3[[#This Row],[L2 Event3]],Table16[#All],3,FALSE),0)</f>
        <v>0</v>
      </c>
      <c r="K21" s="99">
        <f>IFERROR(VLOOKUP(Table_3[[#This Row],[L2 Event4]],Table16[#All],3,FALSE),0)</f>
        <v>0</v>
      </c>
      <c r="L21" s="99">
        <f>IFERROR(VLOOKUP(Table_3[[#This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8">
        <f ca="1">IF(D21=3,N21,O21)</f>
        <v>0</v>
      </c>
      <c r="Q21" s="6" cm="1">
        <f t="array" ref="Q21">IFERROR(SUM(LARGE(E21:L21,{1,2,3,4})),0)</f>
        <v>0</v>
      </c>
      <c r="R21" s="37"/>
      <c r="S21" s="37"/>
      <c r="T21" s="37"/>
      <c r="U21" s="37"/>
      <c r="V21" s="37"/>
      <c r="W21" s="37"/>
      <c r="X21" s="37"/>
      <c r="Y21" s="37"/>
      <c r="Z21" s="8"/>
      <c r="AA21" s="8"/>
      <c r="AB21" s="8"/>
      <c r="AC21" s="8"/>
    </row>
    <row r="22" spans="1:29" ht="18.75" customHeight="1" x14ac:dyDescent="0.3">
      <c r="A22" s="3">
        <v>19</v>
      </c>
      <c r="B22" s="1"/>
      <c r="C22" s="5" t="s">
        <v>7</v>
      </c>
      <c r="D22" s="5">
        <v>3</v>
      </c>
      <c r="E22" s="99">
        <f>IFERROR(VLOOKUP(Table_3[[#This Row],[L3 Event1]],Table16[#All],2,FALSE),0)</f>
        <v>0</v>
      </c>
      <c r="F22" s="99">
        <f>IFERROR(VLOOKUP(Table_3[[#This Row],[L3 Event2]],Table16[#All],2,FALSE),0)</f>
        <v>0</v>
      </c>
      <c r="G22" s="99">
        <f>IFERROR(VLOOKUP(Table_3[[#This Row],[L3 Event3]],Table16[#All],2,FALSE),0)</f>
        <v>0</v>
      </c>
      <c r="H22" s="99">
        <f>IFERROR(VLOOKUP(Table_3[[#This Row],[L2 Event1]],Table16[#All],3,FALSE),0)</f>
        <v>0</v>
      </c>
      <c r="I22" s="99">
        <f>IFERROR(VLOOKUP(Table_3[[#This Row],[L2 Event2]],Table16[#All],3,FALSE),0)</f>
        <v>0</v>
      </c>
      <c r="J22" s="99">
        <f>IFERROR(VLOOKUP(Table_3[[#This Row],[L2 Event3]],Table16[#All],3,FALSE),0)</f>
        <v>0</v>
      </c>
      <c r="K22" s="99">
        <f>IFERROR(VLOOKUP(Table_3[[#This Row],[L2 Event4]],Table16[#All],3,FALSE),0)</f>
        <v>0</v>
      </c>
      <c r="L22" s="99">
        <f>IFERROR(VLOOKUP(Table_3[[#This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8">
        <f ca="1">IF(D22=3,N22,O22)</f>
        <v>0</v>
      </c>
      <c r="Q22" s="6" cm="1">
        <f t="array" ref="Q22">IFERROR(SUM(LARGE(E22:L22,{1,2,3,4})),0)</f>
        <v>0</v>
      </c>
      <c r="R22" s="37"/>
      <c r="S22" s="37"/>
      <c r="T22" s="37"/>
      <c r="U22" s="37"/>
      <c r="V22" s="37"/>
      <c r="W22" s="37"/>
      <c r="X22" s="37"/>
      <c r="Y22" s="37"/>
      <c r="Z22" s="8"/>
      <c r="AA22" s="8"/>
      <c r="AB22" s="8"/>
      <c r="AC22" s="8"/>
    </row>
    <row r="23" spans="1:29" ht="18.75" customHeight="1" x14ac:dyDescent="0.3">
      <c r="A23" s="8"/>
      <c r="B23" s="17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8" t="s">
        <v>11</v>
      </c>
      <c r="C24" s="4" t="s">
        <v>171</v>
      </c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8" t="s">
        <v>11</v>
      </c>
      <c r="C43" s="10" t="s">
        <v>12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conditionalFormatting sqref="B4:B22">
    <cfRule type="duplicateValues" dxfId="3" priority="1"/>
  </conditionalFormatting>
  <pageMargins left="0.7" right="0.7" top="0.75" bottom="0.75" header="0" footer="0"/>
  <pageSetup orientation="portrait"/>
  <legacy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zoomScale="120" zoomScaleNormal="120"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8.7109375" customWidth="1"/>
    <col min="4" max="4" width="8.7109375" hidden="1" customWidth="1"/>
    <col min="5" max="5" width="8.7109375" customWidth="1"/>
    <col min="6" max="9" width="15" customWidth="1"/>
    <col min="11" max="12" width="15" customWidth="1"/>
    <col min="13" max="13" width="12.28515625" customWidth="1"/>
    <col min="14" max="15" width="12.28515625" hidden="1" customWidth="1"/>
    <col min="16" max="16" width="14.710937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1" t="s">
        <v>45</v>
      </c>
      <c r="C4" s="5" t="s">
        <v>7</v>
      </c>
      <c r="D4" s="5">
        <v>3</v>
      </c>
      <c r="E4" s="99">
        <f>IFERROR(VLOOKUP(Table_5[[#This Row],[L3 Event1]],Table16[#All],2,FALSE),0)</f>
        <v>0</v>
      </c>
      <c r="F4" s="99">
        <f>IFERROR(VLOOKUP(Table_5[[#This Row],[L3 Event2]],Table16[#All],2,FALSE),0)</f>
        <v>0</v>
      </c>
      <c r="G4" s="99">
        <f>IFERROR(VLOOKUP(Table_5[[#This Row],[L3 Event3]],Table16[#All],2,FALSE),0)</f>
        <v>35</v>
      </c>
      <c r="H4" s="99">
        <f>IFERROR(VLOOKUP(Table_5[[#This Row],[L2 Event1]],Table16[#All],3,FALSE),0)</f>
        <v>140</v>
      </c>
      <c r="I4" s="99">
        <f>IFERROR(VLOOKUP(Table_5[[#This Row],[L2 Event2]],Table16[#All],3,FALSE),0)</f>
        <v>140</v>
      </c>
      <c r="J4" s="99">
        <f>IFERROR(VLOOKUP(Table_5[[#This Row],[L2 Event3]],Table16[#All],3,FALSE),0)</f>
        <v>140</v>
      </c>
      <c r="K4" s="99">
        <f>IFERROR(VLOOKUP(Table_5[[#This Row],[L2 Event4]],Table16[#All],3,FALSE),0)</f>
        <v>100</v>
      </c>
      <c r="L4" s="99">
        <f>IFERROR(VLOOKUP(Table_5[[#This Row],[L1 Event1]],Table16[#All],4,FALSE),0)</f>
        <v>125</v>
      </c>
      <c r="M4" s="5">
        <f>SUM(E4:L4)</f>
        <v>680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8">
        <f ca="1">IF(D4=3,N4,O4)</f>
        <v>420</v>
      </c>
      <c r="Q4" s="6" cm="1">
        <f t="array" ref="Q4">IFERROR(SUM(LARGE(E4:L4,{1,2,3,4})),0)</f>
        <v>545</v>
      </c>
      <c r="R4" s="37"/>
      <c r="S4" s="37"/>
      <c r="T4" s="37">
        <v>2</v>
      </c>
      <c r="U4" s="37">
        <v>1</v>
      </c>
      <c r="V4" s="37">
        <v>1</v>
      </c>
      <c r="W4" s="37">
        <v>1</v>
      </c>
      <c r="X4" s="37">
        <v>2</v>
      </c>
      <c r="Y4" s="37">
        <v>2</v>
      </c>
      <c r="Z4" s="8"/>
      <c r="AA4" s="8"/>
      <c r="AB4" s="8"/>
      <c r="AC4" s="8"/>
    </row>
    <row r="5" spans="1:29" ht="18.75" customHeight="1" x14ac:dyDescent="0.3">
      <c r="A5" s="3">
        <v>2</v>
      </c>
      <c r="B5" s="45" t="s">
        <v>168</v>
      </c>
      <c r="C5" s="5" t="s">
        <v>7</v>
      </c>
      <c r="D5" s="5">
        <v>3</v>
      </c>
      <c r="E5" s="99">
        <f>IFERROR(VLOOKUP(Table_5[[#This Row],[L3 Event1]],Table16[#All],2,FALSE),0)</f>
        <v>0</v>
      </c>
      <c r="F5" s="99">
        <f>IFERROR(VLOOKUP(Table_5[[#This Row],[L3 Event2]],Table16[#All],2,FALSE),0)</f>
        <v>50</v>
      </c>
      <c r="G5" s="99">
        <f>IFERROR(VLOOKUP(Table_5[[#This Row],[L3 Event3]],Table16[#All],2,FALSE),0)</f>
        <v>50</v>
      </c>
      <c r="H5" s="99">
        <f>IFERROR(VLOOKUP(Table_5[[#This Row],[L2 Event1]],Table16[#All],3,FALSE),0)</f>
        <v>0</v>
      </c>
      <c r="I5" s="99">
        <f>IFERROR(VLOOKUP(Table_5[[#This Row],[L2 Event2]],Table16[#All],3,FALSE),0)</f>
        <v>0</v>
      </c>
      <c r="J5" s="99">
        <f>IFERROR(VLOOKUP(Table_5[[#This Row],[L2 Event3]],Table16[#All],3,FALSE),0)</f>
        <v>0</v>
      </c>
      <c r="K5" s="99">
        <f>IFERROR(VLOOKUP(Table_5[[#This Row],[L2 Event4]],Table16[#All],3,FALSE),0)</f>
        <v>140</v>
      </c>
      <c r="L5" s="99">
        <f>IFERROR(VLOOKUP(Table_5[[#This Row],[L1 Event1]],Table16[#All],4,FALSE),0)</f>
        <v>175</v>
      </c>
      <c r="M5" s="5">
        <f>SUM(E5:L5)</f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365</v>
      </c>
      <c r="O5" s="5" cm="1">
        <f t="array" aca="1" ref="O5" ca="1">IFERROR(SUM(LARGE(OFFSET(E5,0,0,1,'points tables'!$G$2),{1,2})/2*3),(IFERROR(SUM(LARGE(OFFSET(E5,0,0,1,'points tables'!$G$2),{1})/2*3),0)))</f>
        <v>472.5</v>
      </c>
      <c r="P5" s="78">
        <f ca="1">IF(D5=3,N5,O5)</f>
        <v>365</v>
      </c>
      <c r="Q5" s="6" cm="1">
        <f t="array" ref="Q5">IFERROR(SUM(LARGE(E5:L5,{1,2,3,4})),0)</f>
        <v>415</v>
      </c>
      <c r="R5" s="37"/>
      <c r="S5" s="37">
        <v>1</v>
      </c>
      <c r="T5" s="37">
        <v>1</v>
      </c>
      <c r="U5" s="37"/>
      <c r="V5" s="37"/>
      <c r="W5" s="37"/>
      <c r="X5" s="37">
        <v>1</v>
      </c>
      <c r="Y5" s="37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46</v>
      </c>
      <c r="C6" s="5" t="s">
        <v>7</v>
      </c>
      <c r="D6" s="5">
        <v>3</v>
      </c>
      <c r="E6" s="99">
        <f>IFERROR(VLOOKUP(Table_5[[#This Row],[L3 Event1]],Table16[#All],2,FALSE),0)</f>
        <v>0</v>
      </c>
      <c r="F6" s="99">
        <f>IFERROR(VLOOKUP(Table_5[[#This Row],[L3 Event2]],Table16[#All],2,FALSE),0)</f>
        <v>0</v>
      </c>
      <c r="G6" s="99">
        <f>IFERROR(VLOOKUP(Table_5[[#This Row],[L3 Event3]],Table16[#All],2,FALSE),0)</f>
        <v>0</v>
      </c>
      <c r="H6" s="99">
        <f>IFERROR(VLOOKUP(Table_5[[#This Row],[L2 Event1]],Table16[#All],3,FALSE),0)</f>
        <v>100</v>
      </c>
      <c r="I6" s="99">
        <f>IFERROR(VLOOKUP(Table_5[[#This Row],[L2 Event2]],Table16[#All],3,FALSE),0)</f>
        <v>0</v>
      </c>
      <c r="J6" s="99">
        <f>IFERROR(VLOOKUP(Table_5[[#This Row],[L2 Event3]],Table16[#All],3,FALSE),0)</f>
        <v>0</v>
      </c>
      <c r="K6" s="99">
        <f>IFERROR(VLOOKUP(Table_5[[#This Row],[L2 Event4]],Table16[#All],3,FALSE),0)</f>
        <v>70</v>
      </c>
      <c r="L6" s="99">
        <f>IFERROR(VLOOKUP(Table_5[[#This Row],[L1 Event1]],Table16[#All],4,FALSE),0)</f>
        <v>90</v>
      </c>
      <c r="M6" s="5">
        <f>SUM(E6:L6)</f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260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78">
        <f ca="1">IF(D6=3,N6,O6)</f>
        <v>260</v>
      </c>
      <c r="Q6" s="6" cm="1">
        <f t="array" ref="Q6">IFERROR(SUM(LARGE(E6:L6,{1,2,3,4})),0)</f>
        <v>260</v>
      </c>
      <c r="R6" s="37"/>
      <c r="S6" s="37"/>
      <c r="T6" s="37"/>
      <c r="U6" s="37">
        <v>2</v>
      </c>
      <c r="V6" s="37"/>
      <c r="W6" s="37"/>
      <c r="X6" s="37">
        <v>3</v>
      </c>
      <c r="Y6" s="37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50" t="s">
        <v>116</v>
      </c>
      <c r="C7" s="5" t="s">
        <v>7</v>
      </c>
      <c r="D7" s="5">
        <v>3</v>
      </c>
      <c r="E7" s="99">
        <f>IFERROR(VLOOKUP(Table_5[[#This Row],[L3 Event1]],Table16[#All],2,FALSE),0)</f>
        <v>0</v>
      </c>
      <c r="F7" s="99">
        <f>IFERROR(VLOOKUP(Table_5[[#This Row],[L3 Event2]],Table16[#All],2,FALSE),0)</f>
        <v>35</v>
      </c>
      <c r="G7" s="99">
        <f>IFERROR(VLOOKUP(Table_5[[#This Row],[L3 Event3]],Table16[#All],2,FALSE),0)</f>
        <v>0</v>
      </c>
      <c r="H7" s="99">
        <f>IFERROR(VLOOKUP(Table_5[[#This Row],[L2 Event1]],Table16[#All],3,FALSE),0)</f>
        <v>0</v>
      </c>
      <c r="I7" s="99">
        <f>IFERROR(VLOOKUP(Table_5[[#This Row],[L2 Event2]],Table16[#All],3,FALSE),0)</f>
        <v>0</v>
      </c>
      <c r="J7" s="99">
        <f>IFERROR(VLOOKUP(Table_5[[#This Row],[L2 Event3]],Table16[#All],3,FALSE),0)</f>
        <v>0</v>
      </c>
      <c r="K7" s="99">
        <f>IFERROR(VLOOKUP(Table_5[[#This Row],[L2 Event4]],Table16[#All],3,FALSE),0)</f>
        <v>0</v>
      </c>
      <c r="L7" s="99">
        <f>IFERROR(VLOOKUP(Table_5[[#This Row],[L1 Event1]],Table16[#All],4,FALSE),0)</f>
        <v>65</v>
      </c>
      <c r="M7" s="5">
        <f>SUM(E7:L7)</f>
        <v>100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8">
        <f ca="1">IF(D7=3,N7,O7)</f>
        <v>100</v>
      </c>
      <c r="Q7" s="6" cm="1">
        <f t="array" ref="Q7">IFERROR(SUM(LARGE(E7:L7,{1,2,3,4})),0)</f>
        <v>100</v>
      </c>
      <c r="R7" s="37"/>
      <c r="S7" s="37">
        <v>2</v>
      </c>
      <c r="T7" s="37"/>
      <c r="U7" s="37"/>
      <c r="V7" s="37"/>
      <c r="W7" s="37"/>
      <c r="X7" s="37"/>
      <c r="Y7" s="37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300</v>
      </c>
      <c r="C8" s="5" t="s">
        <v>7</v>
      </c>
      <c r="D8" s="5">
        <v>3</v>
      </c>
      <c r="E8" s="99">
        <f>IFERROR(VLOOKUP(Table_5[[#This Row],[L3 Event1]],Table16[#All],2,FALSE),0)</f>
        <v>0</v>
      </c>
      <c r="F8" s="99">
        <f>IFERROR(VLOOKUP(Table_5[[#This Row],[L3 Event2]],Table16[#All],2,FALSE),0)</f>
        <v>0</v>
      </c>
      <c r="G8" s="99">
        <f>IFERROR(VLOOKUP(Table_5[[#This Row],[L3 Event3]],Table16[#All],2,FALSE),0)</f>
        <v>0</v>
      </c>
      <c r="H8" s="99">
        <f>IFERROR(VLOOKUP(Table_5[[#This Row],[L2 Event1]],Table16[#All],3,FALSE),0)</f>
        <v>0</v>
      </c>
      <c r="I8" s="99">
        <f>IFERROR(VLOOKUP(Table_5[[#This Row],[L2 Event2]],Table16[#All],3,FALSE),0)</f>
        <v>0</v>
      </c>
      <c r="J8" s="99">
        <f>IFERROR(VLOOKUP(Table_5[[#This Row],[L2 Event3]],Table16[#All],3,FALSE),0)</f>
        <v>0</v>
      </c>
      <c r="K8" s="99">
        <f>IFERROR(VLOOKUP(Table_5[[#This Row],[L2 Event4]],Table16[#All],3,FALSE),0)</f>
        <v>0</v>
      </c>
      <c r="L8" s="99">
        <f>IFERROR(VLOOKUP(Table_5[[#This Row],[L1 Event1]],Table16[#All],4,FALSE),0)</f>
        <v>60</v>
      </c>
      <c r="M8" s="5">
        <f>SUM(E8:L8)</f>
        <v>60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60</v>
      </c>
      <c r="O8" s="5" cm="1">
        <f t="array" aca="1" ref="O8" ca="1">IFERROR(SUM(LARGE(OFFSET(E8,0,0,1,'points tables'!$G$2),{1,2})/2*3),(IFERROR(SUM(LARGE(OFFSET(E8,0,0,1,'points tables'!$G$2),{1})/2*3),0)))</f>
        <v>90</v>
      </c>
      <c r="P8" s="78">
        <f ca="1">IF(D8=3,N8,O8)</f>
        <v>60</v>
      </c>
      <c r="Q8" s="6" cm="1">
        <f t="array" ref="Q8">IFERROR(SUM(LARGE(E8:L8,{1,2,3,4})),0)</f>
        <v>60</v>
      </c>
      <c r="R8" s="37"/>
      <c r="S8" s="37"/>
      <c r="T8" s="37"/>
      <c r="U8" s="37"/>
      <c r="V8" s="37"/>
      <c r="W8" s="37"/>
      <c r="X8" s="37"/>
      <c r="Y8" s="37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48</v>
      </c>
      <c r="C9" s="10" t="s">
        <v>7</v>
      </c>
      <c r="D9" s="10">
        <v>3</v>
      </c>
      <c r="E9" s="99">
        <f>IFERROR(VLOOKUP(Table_5[[#This Row],[L3 Event1]],Table16[#All],2,FALSE),0)</f>
        <v>50</v>
      </c>
      <c r="F9" s="99">
        <f>IFERROR(VLOOKUP(Table_5[[#This Row],[L3 Event2]],Table16[#All],2,FALSE),0)</f>
        <v>0</v>
      </c>
      <c r="G9" s="99">
        <f>IFERROR(VLOOKUP(Table_5[[#This Row],[L3 Event3]],Table16[#All],2,FALSE),0)</f>
        <v>0</v>
      </c>
      <c r="H9" s="99">
        <f>IFERROR(VLOOKUP(Table_5[[#This Row],[L2 Event1]],Table16[#All],3,FALSE),0)</f>
        <v>0</v>
      </c>
      <c r="I9" s="99">
        <f>IFERROR(VLOOKUP(Table_5[[#This Row],[L2 Event2]],Table16[#All],3,FALSE),0)</f>
        <v>0</v>
      </c>
      <c r="J9" s="99">
        <f>IFERROR(VLOOKUP(Table_5[[#This Row],[L2 Event3]],Table16[#All],3,FALSE),0)</f>
        <v>0</v>
      </c>
      <c r="K9" s="99">
        <f>IFERROR(VLOOKUP(Table_5[[#This Row],[L2 Event4]],Table16[#All],3,FALSE),0)</f>
        <v>0</v>
      </c>
      <c r="L9" s="99">
        <f>IFERROR(VLOOKUP(Table_5[[#This Row],[L1 Event1]],Table16[#All],4,FALSE),0)</f>
        <v>0</v>
      </c>
      <c r="M9" s="5">
        <f>SUM(E9:L9)</f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78">
        <f ca="1">IF(D9=3,N9,O9)</f>
        <v>50</v>
      </c>
      <c r="Q9" s="6" cm="1">
        <f t="array" ref="Q9">IFERROR(SUM(LARGE(E9:L9,{1,2,3,4})),0)</f>
        <v>50</v>
      </c>
      <c r="R9" s="37">
        <v>1</v>
      </c>
      <c r="S9" s="37"/>
      <c r="T9" s="37"/>
      <c r="U9" s="37"/>
      <c r="V9" s="37"/>
      <c r="W9" s="37"/>
      <c r="X9" s="37"/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283</v>
      </c>
      <c r="C10" s="5" t="s">
        <v>7</v>
      </c>
      <c r="D10" s="5">
        <v>3</v>
      </c>
      <c r="E10" s="99">
        <f>IFERROR(VLOOKUP(Table_5[[#This Row],[L3 Event1]],Table16[#All],2,FALSE),0)</f>
        <v>0</v>
      </c>
      <c r="F10" s="99">
        <f>IFERROR(VLOOKUP(Table_5[[#This Row],[L3 Event2]],Table16[#All],2,FALSE),0)</f>
        <v>0</v>
      </c>
      <c r="G10" s="99">
        <f>IFERROR(VLOOKUP(Table_5[[#This Row],[L3 Event3]],Table16[#All],2,FALSE),0)</f>
        <v>0</v>
      </c>
      <c r="H10" s="99">
        <f>IFERROR(VLOOKUP(Table_5[[#This Row],[L2 Event1]],Table16[#All],3,FALSE),0)</f>
        <v>0</v>
      </c>
      <c r="I10" s="99">
        <f>IFERROR(VLOOKUP(Table_5[[#This Row],[L2 Event2]],Table16[#All],3,FALSE),0)</f>
        <v>0</v>
      </c>
      <c r="J10" s="99">
        <f>IFERROR(VLOOKUP(Table_5[[#This Row],[L2 Event3]],Table16[#All],3,FALSE),0)</f>
        <v>0</v>
      </c>
      <c r="K10" s="99">
        <f>IFERROR(VLOOKUP(Table_5[[#This Row],[L2 Event4]],Table16[#All],3,FALSE),0)</f>
        <v>50</v>
      </c>
      <c r="L10" s="99">
        <f>IFERROR(VLOOKUP(Table_5[[#This Row],[L1 Event1]],Table16[#All],4,FALSE),0)</f>
        <v>0</v>
      </c>
      <c r="M10" s="5">
        <f>SUM(E10:L10)</f>
        <v>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50</v>
      </c>
      <c r="O10" s="5" cm="1">
        <f t="array" aca="1" ref="O10" ca="1">IFERROR(SUM(LARGE(OFFSET(E10,0,0,1,'points tables'!$G$2),{1,2})/2*3),(IFERROR(SUM(LARGE(OFFSET(E10,0,0,1,'points tables'!$G$2),{1})/2*3),0)))</f>
        <v>75</v>
      </c>
      <c r="P10" s="78">
        <f ca="1">IF(D10=3,N10,O10)</f>
        <v>50</v>
      </c>
      <c r="Q10" s="6" cm="1">
        <f t="array" ref="Q10">IFERROR(SUM(LARGE(E10:L10,{1,2,3,4})),0)</f>
        <v>50</v>
      </c>
      <c r="R10" s="37"/>
      <c r="S10" s="37"/>
      <c r="T10" s="37"/>
      <c r="U10" s="37"/>
      <c r="V10" s="37"/>
      <c r="W10" s="37"/>
      <c r="X10" s="37">
        <v>4</v>
      </c>
      <c r="Y10" s="3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199</v>
      </c>
      <c r="C11" s="5" t="s">
        <v>7</v>
      </c>
      <c r="D11" s="5">
        <v>3</v>
      </c>
      <c r="E11" s="99">
        <f>IFERROR(VLOOKUP(Table_5[[#This Row],[L3 Event1]],Table16[#All],2,FALSE),0)</f>
        <v>0</v>
      </c>
      <c r="F11" s="99">
        <f>IFERROR(VLOOKUP(Table_5[[#This Row],[L3 Event2]],Table16[#All],2,FALSE),0)</f>
        <v>20</v>
      </c>
      <c r="G11" s="99">
        <f>IFERROR(VLOOKUP(Table_5[[#This Row],[L3 Event3]],Table16[#All],2,FALSE),0)</f>
        <v>0</v>
      </c>
      <c r="H11" s="99">
        <f>IFERROR(VLOOKUP(Table_5[[#This Row],[L2 Event1]],Table16[#All],3,FALSE),0)</f>
        <v>0</v>
      </c>
      <c r="I11" s="99">
        <f>IFERROR(VLOOKUP(Table_5[[#This Row],[L2 Event2]],Table16[#All],3,FALSE),0)</f>
        <v>0</v>
      </c>
      <c r="J11" s="99">
        <f>IFERROR(VLOOKUP(Table_5[[#This Row],[L2 Event3]],Table16[#All],3,FALSE),0)</f>
        <v>0</v>
      </c>
      <c r="K11" s="99">
        <f>IFERROR(VLOOKUP(Table_5[[#This Row],[L2 Event4]],Table16[#All],3,FALSE),0)</f>
        <v>0</v>
      </c>
      <c r="L11" s="99">
        <f>IFERROR(VLOOKUP(Table_5[[#This Row],[L1 Event1]],Table16[#All],4,FALSE),0)</f>
        <v>0</v>
      </c>
      <c r="M11" s="5">
        <f>SUM(E11:L11)</f>
        <v>20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20</v>
      </c>
      <c r="O11" s="5" cm="1">
        <f t="array" aca="1" ref="O11" ca="1">IFERROR(SUM(LARGE(OFFSET(E11,0,0,1,'points tables'!$G$2),{1,2})/2*3),(IFERROR(SUM(LARGE(OFFSET(E11,0,0,1,'points tables'!$G$2),{1})/2*3),0)))</f>
        <v>30</v>
      </c>
      <c r="P11" s="78">
        <f ca="1">IF(D11=3,N11,O11)</f>
        <v>20</v>
      </c>
      <c r="Q11" s="6" cm="1">
        <f t="array" ref="Q11">IFERROR(SUM(LARGE(E11:L11,{1,2,3,4})),0)</f>
        <v>20</v>
      </c>
      <c r="R11" s="37"/>
      <c r="S11" s="37">
        <v>4</v>
      </c>
      <c r="T11" s="37"/>
      <c r="U11" s="37"/>
      <c r="V11" s="37"/>
      <c r="W11" s="37"/>
      <c r="X11" s="37"/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198</v>
      </c>
      <c r="C12" s="5" t="s">
        <v>7</v>
      </c>
      <c r="D12" s="5">
        <v>3</v>
      </c>
      <c r="E12" s="99">
        <f>IFERROR(VLOOKUP(Table_5[[#This Row],[L3 Event1]],Table16[#All],2,FALSE),0)</f>
        <v>0</v>
      </c>
      <c r="F12" s="99">
        <f>IFERROR(VLOOKUP(Table_5[[#This Row],[L3 Event2]],Table16[#All],2,FALSE),0)</f>
        <v>15</v>
      </c>
      <c r="G12" s="99">
        <f>IFERROR(VLOOKUP(Table_5[[#This Row],[L3 Event3]],Table16[#All],2,FALSE),0)</f>
        <v>0</v>
      </c>
      <c r="H12" s="99">
        <f>IFERROR(VLOOKUP(Table_5[[#This Row],[L2 Event1]],Table16[#All],3,FALSE),0)</f>
        <v>0</v>
      </c>
      <c r="I12" s="99">
        <f>IFERROR(VLOOKUP(Table_5[[#This Row],[L2 Event2]],Table16[#All],3,FALSE),0)</f>
        <v>0</v>
      </c>
      <c r="J12" s="99">
        <f>IFERROR(VLOOKUP(Table_5[[#This Row],[L2 Event3]],Table16[#All],3,FALSE),0)</f>
        <v>0</v>
      </c>
      <c r="K12" s="99">
        <f>IFERROR(VLOOKUP(Table_5[[#This Row],[L2 Event4]],Table16[#All],3,FALSE),0)</f>
        <v>0</v>
      </c>
      <c r="L12" s="99">
        <f>IFERROR(VLOOKUP(Table_5[[#This Row],[L1 Event1]],Table16[#All],4,FALSE),0)</f>
        <v>0</v>
      </c>
      <c r="M12" s="5">
        <f>SUM(E12:L12)</f>
        <v>15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15</v>
      </c>
      <c r="O12" s="5" cm="1">
        <f t="array" aca="1" ref="O12" ca="1">IFERROR(SUM(LARGE(OFFSET(E12,0,0,1,'points tables'!$G$2),{1,2})/2*3),(IFERROR(SUM(LARGE(OFFSET(E12,0,0,1,'points tables'!$G$2),{1})/2*3),0)))</f>
        <v>22.5</v>
      </c>
      <c r="P12" s="78">
        <f ca="1">IF(D12=3,N12,O12)</f>
        <v>15</v>
      </c>
      <c r="Q12" s="6" cm="1">
        <f t="array" ref="Q12">IFERROR(SUM(LARGE(E12:L12,{1,2,3,4})),0)</f>
        <v>15</v>
      </c>
      <c r="R12" s="37"/>
      <c r="S12" s="37">
        <v>6</v>
      </c>
      <c r="T12" s="37"/>
      <c r="U12" s="37"/>
      <c r="V12" s="37"/>
      <c r="W12" s="37"/>
      <c r="X12" s="37"/>
      <c r="Y12" s="37"/>
      <c r="Z12" s="8"/>
      <c r="AA12" s="8"/>
      <c r="AB12" s="8"/>
      <c r="AC12" s="8"/>
    </row>
    <row r="13" spans="1:29" ht="18.75" customHeight="1" x14ac:dyDescent="0.3">
      <c r="A13" s="3">
        <v>10</v>
      </c>
      <c r="B13" s="1"/>
      <c r="C13" s="5" t="s">
        <v>7</v>
      </c>
      <c r="D13" s="5">
        <v>3</v>
      </c>
      <c r="E13" s="99">
        <f>IFERROR(VLOOKUP(Table_5[[#This Row],[L3 Event1]],Table16[#All],2,FALSE),0)</f>
        <v>0</v>
      </c>
      <c r="F13" s="99">
        <f>IFERROR(VLOOKUP(Table_5[[#This Row],[L3 Event2]],Table16[#All],2,FALSE),0)</f>
        <v>0</v>
      </c>
      <c r="G13" s="99">
        <f>IFERROR(VLOOKUP(Table_5[[#This Row],[L3 Event3]],Table16[#All],2,FALSE),0)</f>
        <v>0</v>
      </c>
      <c r="H13" s="99">
        <f>IFERROR(VLOOKUP(Table_5[[#This Row],[L2 Event1]],Table16[#All],3,FALSE),0)</f>
        <v>0</v>
      </c>
      <c r="I13" s="99">
        <f>IFERROR(VLOOKUP(Table_5[[#This Row],[L2 Event2]],Table16[#All],3,FALSE),0)</f>
        <v>0</v>
      </c>
      <c r="J13" s="99">
        <f>IFERROR(VLOOKUP(Table_5[[#This Row],[L2 Event3]],Table16[#All],3,FALSE),0)</f>
        <v>0</v>
      </c>
      <c r="K13" s="99">
        <f>IFERROR(VLOOKUP(Table_5[[#This Row],[L2 Event4]],Table16[#All],3,FALSE),0)</f>
        <v>0</v>
      </c>
      <c r="L13" s="99">
        <f>IFERROR(VLOOKUP(Table_5[[#This Row],[L1 Event1]],Table16[#All],4,FALSE),0)</f>
        <v>0</v>
      </c>
      <c r="M13" s="5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8">
        <f ca="1">IF(D13=3,N13,O13)</f>
        <v>0</v>
      </c>
      <c r="Q13" s="6" cm="1">
        <f t="array" ref="Q13">IFERROR(SUM(LARGE(E13:L13,{1,2,3,4})),0)</f>
        <v>0</v>
      </c>
      <c r="R13" s="37"/>
      <c r="S13" s="37"/>
      <c r="T13" s="37"/>
      <c r="U13" s="37"/>
      <c r="V13" s="37"/>
      <c r="W13" s="37"/>
      <c r="X13" s="37"/>
      <c r="Y13" s="37"/>
      <c r="Z13" s="8"/>
      <c r="AA13" s="8"/>
      <c r="AB13" s="8"/>
      <c r="AC13" s="8"/>
    </row>
    <row r="14" spans="1:29" ht="18.75" customHeight="1" x14ac:dyDescent="0.3">
      <c r="A14" s="3">
        <v>11</v>
      </c>
      <c r="B14" s="1"/>
      <c r="C14" s="5" t="s">
        <v>7</v>
      </c>
      <c r="D14" s="5">
        <v>3</v>
      </c>
      <c r="E14" s="99">
        <f>IFERROR(VLOOKUP(Table_5[[#This Row],[L3 Event1]],Table16[#All],2,FALSE),0)</f>
        <v>0</v>
      </c>
      <c r="F14" s="99">
        <f>IFERROR(VLOOKUP(Table_5[[#This Row],[L3 Event2]],Table16[#All],2,FALSE),0)</f>
        <v>0</v>
      </c>
      <c r="G14" s="99">
        <f>IFERROR(VLOOKUP(Table_5[[#This Row],[L3 Event3]],Table16[#All],2,FALSE),0)</f>
        <v>0</v>
      </c>
      <c r="H14" s="99">
        <f>IFERROR(VLOOKUP(Table_5[[#This Row],[L2 Event1]],Table16[#All],3,FALSE),0)</f>
        <v>0</v>
      </c>
      <c r="I14" s="99">
        <f>IFERROR(VLOOKUP(Table_5[[#This Row],[L2 Event2]],Table16[#All],3,FALSE),0)</f>
        <v>0</v>
      </c>
      <c r="J14" s="99">
        <f>IFERROR(VLOOKUP(Table_5[[#This Row],[L2 Event3]],Table16[#All],3,FALSE),0)</f>
        <v>0</v>
      </c>
      <c r="K14" s="99">
        <f>IFERROR(VLOOKUP(Table_5[[#This Row],[L2 Event4]],Table16[#All],3,FALSE),0)</f>
        <v>0</v>
      </c>
      <c r="L14" s="99">
        <f>IFERROR(VLOOKUP(Table_5[[#This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8">
        <f ca="1">IF(D14=3,N14,O14)</f>
        <v>0</v>
      </c>
      <c r="Q14" s="6" cm="1">
        <f t="array" ref="Q14">IFERROR(SUM(LARGE(E14:L14,{1,2,3,4})),0)</f>
        <v>0</v>
      </c>
      <c r="R14" s="37"/>
      <c r="S14" s="37"/>
      <c r="T14" s="37"/>
      <c r="U14" s="37"/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8"/>
      <c r="C15" s="5" t="s">
        <v>7</v>
      </c>
      <c r="D15" s="5">
        <v>3</v>
      </c>
      <c r="E15" s="99">
        <f>IFERROR(VLOOKUP(Table_5[[#This Row],[L3 Event1]],Table16[#All],2,FALSE),0)</f>
        <v>0</v>
      </c>
      <c r="F15" s="99">
        <f>IFERROR(VLOOKUP(Table_5[[#This Row],[L3 Event2]],Table16[#All],2,FALSE),0)</f>
        <v>0</v>
      </c>
      <c r="G15" s="99">
        <f>IFERROR(VLOOKUP(Table_5[[#This Row],[L3 Event3]],Table16[#All],2,FALSE),0)</f>
        <v>0</v>
      </c>
      <c r="H15" s="99">
        <f>IFERROR(VLOOKUP(Table_5[[#This Row],[L2 Event1]],Table16[#All],3,FALSE),0)</f>
        <v>0</v>
      </c>
      <c r="I15" s="99">
        <f>IFERROR(VLOOKUP(Table_5[[#This Row],[L2 Event2]],Table16[#All],3,FALSE),0)</f>
        <v>0</v>
      </c>
      <c r="J15" s="99">
        <f>IFERROR(VLOOKUP(Table_5[[#This Row],[L2 Event3]],Table16[#All],3,FALSE),0)</f>
        <v>0</v>
      </c>
      <c r="K15" s="99">
        <f>IFERROR(VLOOKUP(Table_5[[#This Row],[L2 Event4]],Table16[#All],3,FALSE),0)</f>
        <v>0</v>
      </c>
      <c r="L15" s="99">
        <f>IFERROR(VLOOKUP(Table_5[[#This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8">
        <f ca="1">IF(D15=3,N15,O15)</f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50"/>
      <c r="C16" s="5" t="s">
        <v>7</v>
      </c>
      <c r="D16" s="5">
        <v>3</v>
      </c>
      <c r="E16" s="99">
        <f>IFERROR(VLOOKUP(Table_5[[#This Row],[L3 Event1]],Table16[#All],2,FALSE),0)</f>
        <v>0</v>
      </c>
      <c r="F16" s="99">
        <f>IFERROR(VLOOKUP(Table_5[[#This Row],[L3 Event2]],Table16[#All],2,FALSE),0)</f>
        <v>0</v>
      </c>
      <c r="G16" s="99">
        <f>IFERROR(VLOOKUP(Table_5[[#This Row],[L3 Event3]],Table16[#All],2,FALSE),0)</f>
        <v>0</v>
      </c>
      <c r="H16" s="99">
        <f>IFERROR(VLOOKUP(Table_5[[#This Row],[L2 Event1]],Table16[#All],3,FALSE),0)</f>
        <v>0</v>
      </c>
      <c r="I16" s="99">
        <f>IFERROR(VLOOKUP(Table_5[[#This Row],[L2 Event2]],Table16[#All],3,FALSE),0)</f>
        <v>0</v>
      </c>
      <c r="J16" s="99">
        <f>IFERROR(VLOOKUP(Table_5[[#This Row],[L2 Event3]],Table16[#All],3,FALSE),0)</f>
        <v>0</v>
      </c>
      <c r="K16" s="99">
        <f>IFERROR(VLOOKUP(Table_5[[#This Row],[L2 Event4]],Table16[#All],3,FALSE),0)</f>
        <v>0</v>
      </c>
      <c r="L16" s="99">
        <f>IFERROR(VLOOKUP(Table_5[[#This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8">
        <f ca="1">IF(D16=3,N16,O16)</f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10" t="s">
        <v>7</v>
      </c>
      <c r="D17" s="10">
        <v>3</v>
      </c>
      <c r="E17" s="99">
        <f>IFERROR(VLOOKUP(Table_5[[#This Row],[L3 Event1]],Table16[#All],2,FALSE),0)</f>
        <v>0</v>
      </c>
      <c r="F17" s="99">
        <f>IFERROR(VLOOKUP(Table_5[[#This Row],[L3 Event2]],Table16[#All],2,FALSE),0)</f>
        <v>0</v>
      </c>
      <c r="G17" s="99">
        <f>IFERROR(VLOOKUP(Table_5[[#This Row],[L3 Event3]],Table16[#All],2,FALSE),0)</f>
        <v>0</v>
      </c>
      <c r="H17" s="99">
        <f>IFERROR(VLOOKUP(Table_5[[#This Row],[L2 Event1]],Table16[#All],3,FALSE),0)</f>
        <v>0</v>
      </c>
      <c r="I17" s="99">
        <f>IFERROR(VLOOKUP(Table_5[[#This Row],[L2 Event2]],Table16[#All],3,FALSE),0)</f>
        <v>0</v>
      </c>
      <c r="J17" s="99">
        <f>IFERROR(VLOOKUP(Table_5[[#This Row],[L2 Event3]],Table16[#All],3,FALSE),0)</f>
        <v>0</v>
      </c>
      <c r="K17" s="99">
        <f>IFERROR(VLOOKUP(Table_5[[#This Row],[L2 Event4]],Table16[#All],3,FALSE),0)</f>
        <v>0</v>
      </c>
      <c r="L17" s="99">
        <f>IFERROR(VLOOKUP(Table_5[[#This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8">
        <f ca="1">IF(D17=3,N17,O17)</f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8"/>
      <c r="B18" s="8" t="s">
        <v>11</v>
      </c>
      <c r="C18" s="4" t="s">
        <v>171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9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conditionalFormatting sqref="B4:B17">
    <cfRule type="duplicateValues" dxfId="2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6D983-D314-4AA8-9A36-15980D84E509}">
  <sheetPr>
    <tabColor rgb="FF00B050"/>
  </sheetPr>
  <dimension ref="A1:AC1002"/>
  <sheetViews>
    <sheetView zoomScale="120" zoomScaleNormal="120" workbookViewId="0">
      <pane xSplit="2" ySplit="3" topLeftCell="T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2.28515625" customWidth="1"/>
    <col min="14" max="15" width="12.28515625" hidden="1" customWidth="1"/>
    <col min="16" max="17" width="16" customWidth="1"/>
    <col min="18" max="18" width="11" customWidth="1"/>
    <col min="19" max="25" width="14.4257812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50" t="s">
        <v>44</v>
      </c>
      <c r="C4" s="5" t="s">
        <v>7</v>
      </c>
      <c r="D4" s="5">
        <v>3</v>
      </c>
      <c r="E4" s="99">
        <f>IFERROR(VLOOKUP(Table_514[[#This Row],[L3 Event1]],Table16[#All],2,FALSE),0)</f>
        <v>0</v>
      </c>
      <c r="F4" s="99">
        <f>IFERROR(VLOOKUP(Table_514[[#This Row],[L3 Event2]],Table16[#All],2,FALSE),0)</f>
        <v>0</v>
      </c>
      <c r="G4" s="99">
        <f>IFERROR(VLOOKUP(Table_514[[#This Row],[L3 Event3]],Table16[#All],2,FALSE),0)</f>
        <v>35</v>
      </c>
      <c r="H4" s="99">
        <f>IFERROR(VLOOKUP(Table_514[[#This Row],[L2 Event1]],Table16[#All],3,FALSE),0)</f>
        <v>0</v>
      </c>
      <c r="I4" s="99">
        <f>IFERROR(VLOOKUP(Table_514[[#This Row],[L2 Event2]],Table16[#All],3,FALSE),0)</f>
        <v>140</v>
      </c>
      <c r="J4" s="99">
        <f>IFERROR(VLOOKUP(Table_514[[#This Row],[L2 Event3]],Table16[#All],3,FALSE),0)</f>
        <v>100</v>
      </c>
      <c r="K4" s="99">
        <f>IFERROR(VLOOKUP(Table_514[[#This Row],[L2 Event4]],Table16[#All],3,FALSE),0)</f>
        <v>100</v>
      </c>
      <c r="L4" s="99">
        <f>IFERROR(VLOOKUP(Table_514[[#This Row],[L1 Event1]],Table16[#All],4,FALSE),0)</f>
        <v>125</v>
      </c>
      <c r="M4" s="5">
        <f>SUM(E4:L4)</f>
        <v>500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365</v>
      </c>
      <c r="O4" s="5" cm="1">
        <f t="array" aca="1" ref="O4" ca="1">IFERROR(SUM(LARGE(OFFSET(E4,0,0,1,'points tables'!$G$2),{1,2})/2*3),(IFERROR(SUM(LARGE(OFFSET(E4,0,0,1,'points tables'!$G$2),{1})/2*3),0)))</f>
        <v>397.5</v>
      </c>
      <c r="P4" s="78">
        <f ca="1">IF(D4=3,N4,O4)</f>
        <v>365</v>
      </c>
      <c r="Q4" s="6" cm="1">
        <f t="array" ref="Q4">IFERROR(SUM(LARGE(E4:L4,{1,2,3,4})),0)</f>
        <v>465</v>
      </c>
      <c r="R4" s="37"/>
      <c r="S4" s="37"/>
      <c r="T4" s="37">
        <v>2</v>
      </c>
      <c r="U4" s="37"/>
      <c r="V4" s="37">
        <v>1</v>
      </c>
      <c r="W4" s="37">
        <v>2</v>
      </c>
      <c r="X4" s="37">
        <v>2</v>
      </c>
      <c r="Y4" s="37">
        <v>2</v>
      </c>
      <c r="Z4" s="8"/>
      <c r="AA4" s="8"/>
      <c r="AB4" s="8"/>
      <c r="AC4" s="8"/>
    </row>
    <row r="5" spans="1:29" ht="18.75" customHeight="1" x14ac:dyDescent="0.3">
      <c r="A5" s="3">
        <v>2</v>
      </c>
      <c r="B5" s="45" t="s">
        <v>135</v>
      </c>
      <c r="C5" s="5" t="s">
        <v>7</v>
      </c>
      <c r="D5" s="5">
        <v>3</v>
      </c>
      <c r="E5" s="99">
        <f>IFERROR(VLOOKUP(Table_514[[#This Row],[L3 Event1]],Table16[#All],2,FALSE),0)</f>
        <v>0</v>
      </c>
      <c r="F5" s="99">
        <f>IFERROR(VLOOKUP(Table_514[[#This Row],[L3 Event2]],Table16[#All],2,FALSE),0)</f>
        <v>0</v>
      </c>
      <c r="G5" s="99">
        <f>IFERROR(VLOOKUP(Table_514[[#This Row],[L3 Event3]],Table16[#All],2,FALSE),0)</f>
        <v>50</v>
      </c>
      <c r="H5" s="99">
        <f>IFERROR(VLOOKUP(Table_514[[#This Row],[L2 Event1]],Table16[#All],3,FALSE),0)</f>
        <v>0</v>
      </c>
      <c r="I5" s="99">
        <f>IFERROR(VLOOKUP(Table_514[[#This Row],[L2 Event2]],Table16[#All],3,FALSE),0)</f>
        <v>0</v>
      </c>
      <c r="J5" s="99">
        <f>IFERROR(VLOOKUP(Table_514[[#This Row],[L2 Event3]],Table16[#All],3,FALSE),0)</f>
        <v>140</v>
      </c>
      <c r="K5" s="99">
        <f>IFERROR(VLOOKUP(Table_514[[#This Row],[L2 Event4]],Table16[#All],3,FALSE),0)</f>
        <v>140</v>
      </c>
      <c r="L5" s="99">
        <f>IFERROR(VLOOKUP(Table_514[[#This Row],[L1 Event1]],Table16[#All],4,FALSE),0)</f>
        <v>90</v>
      </c>
      <c r="M5" s="5">
        <f>SUM(E5:L5)</f>
        <v>420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370</v>
      </c>
      <c r="O5" s="5" cm="1">
        <f t="array" aca="1" ref="O5" ca="1">IFERROR(SUM(LARGE(OFFSET(E5,0,0,1,'points tables'!$G$2),{1,2})/2*3),(IFERROR(SUM(LARGE(OFFSET(E5,0,0,1,'points tables'!$G$2),{1})/2*3),0)))</f>
        <v>420</v>
      </c>
      <c r="P5" s="78">
        <f ca="1">IF(D5=3,N5,O5)</f>
        <v>370</v>
      </c>
      <c r="Q5" s="6" cm="1">
        <f t="array" ref="Q5">IFERROR(SUM(LARGE(E5:L5,{1,2,3,4})),0)</f>
        <v>420</v>
      </c>
      <c r="R5" s="37"/>
      <c r="S5" s="37"/>
      <c r="T5" s="37">
        <v>1</v>
      </c>
      <c r="U5" s="37"/>
      <c r="V5" s="37"/>
      <c r="W5" s="37">
        <v>1</v>
      </c>
      <c r="X5" s="37">
        <v>1</v>
      </c>
      <c r="Y5" s="37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141</v>
      </c>
      <c r="C6" s="5" t="s">
        <v>7</v>
      </c>
      <c r="D6" s="5">
        <v>3</v>
      </c>
      <c r="E6" s="99">
        <f>IFERROR(VLOOKUP(Table_514[[#This Row],[L3 Event1]],Table16[#All],2,FALSE),0)</f>
        <v>0</v>
      </c>
      <c r="F6" s="99">
        <f>IFERROR(VLOOKUP(Table_514[[#This Row],[L3 Event2]],Table16[#All],2,FALSE),0)</f>
        <v>0</v>
      </c>
      <c r="G6" s="99">
        <f>IFERROR(VLOOKUP(Table_514[[#This Row],[L3 Event3]],Table16[#All],2,FALSE),0)</f>
        <v>0</v>
      </c>
      <c r="H6" s="99">
        <f>IFERROR(VLOOKUP(Table_514[[#This Row],[L2 Event1]],Table16[#All],3,FALSE),0)</f>
        <v>140</v>
      </c>
      <c r="I6" s="99">
        <f>IFERROR(VLOOKUP(Table_514[[#This Row],[L2 Event2]],Table16[#All],3,FALSE),0)</f>
        <v>0</v>
      </c>
      <c r="J6" s="99">
        <f>IFERROR(VLOOKUP(Table_514[[#This Row],[L2 Event3]],Table16[#All],3,FALSE),0)</f>
        <v>0</v>
      </c>
      <c r="K6" s="99">
        <f>IFERROR(VLOOKUP(Table_514[[#This Row],[L2 Event4]],Table16[#All],3,FALSE),0)</f>
        <v>0</v>
      </c>
      <c r="L6" s="99">
        <f>IFERROR(VLOOKUP(Table_514[[#This Row],[L1 Event1]],Table16[#All],4,FALSE),0)</f>
        <v>175</v>
      </c>
      <c r="M6" s="5">
        <f>SUM(E6:L6)</f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315</v>
      </c>
      <c r="O6" s="5" cm="1">
        <f t="array" aca="1" ref="O6" ca="1">IFERROR(SUM(LARGE(OFFSET(E6,0,0,1,'points tables'!$G$2),{1,2})/2*3),(IFERROR(SUM(LARGE(OFFSET(E6,0,0,1,'points tables'!$G$2),{1})/2*3),0)))</f>
        <v>472.5</v>
      </c>
      <c r="P6" s="78">
        <f ca="1">IF(D6=3,N6,O6)</f>
        <v>315</v>
      </c>
      <c r="Q6" s="6" cm="1">
        <f t="array" ref="Q6">IFERROR(SUM(LARGE(E6:L6,{1,2,3,4})),0)</f>
        <v>315</v>
      </c>
      <c r="R6" s="37"/>
      <c r="S6" s="37"/>
      <c r="T6" s="37"/>
      <c r="U6" s="37">
        <v>1</v>
      </c>
      <c r="V6" s="37"/>
      <c r="W6" s="37"/>
      <c r="X6" s="37"/>
      <c r="Y6" s="37">
        <v>1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47</v>
      </c>
      <c r="C7" s="5" t="s">
        <v>7</v>
      </c>
      <c r="D7" s="5">
        <v>3</v>
      </c>
      <c r="E7" s="99">
        <f>IFERROR(VLOOKUP(Table_514[[#This Row],[L3 Event1]],Table16[#All],2,FALSE),0)</f>
        <v>0</v>
      </c>
      <c r="F7" s="99">
        <f>IFERROR(VLOOKUP(Table_514[[#This Row],[L3 Event2]],Table16[#All],2,FALSE),0)</f>
        <v>0</v>
      </c>
      <c r="G7" s="99">
        <f>IFERROR(VLOOKUP(Table_514[[#This Row],[L3 Event3]],Table16[#All],2,FALSE),0)</f>
        <v>0</v>
      </c>
      <c r="H7" s="99">
        <f>IFERROR(VLOOKUP(Table_514[[#This Row],[L2 Event1]],Table16[#All],3,FALSE),0)</f>
        <v>100</v>
      </c>
      <c r="I7" s="99">
        <f>IFERROR(VLOOKUP(Table_514[[#This Row],[L2 Event2]],Table16[#All],3,FALSE),0)</f>
        <v>0</v>
      </c>
      <c r="J7" s="99">
        <f>IFERROR(VLOOKUP(Table_514[[#This Row],[L2 Event3]],Table16[#All],3,FALSE),0)</f>
        <v>70</v>
      </c>
      <c r="K7" s="99">
        <f>IFERROR(VLOOKUP(Table_514[[#This Row],[L2 Event4]],Table16[#All],3,FALSE),0)</f>
        <v>70</v>
      </c>
      <c r="L7" s="99">
        <f>IFERROR(VLOOKUP(Table_514[[#This Row],[L1 Event1]],Table16[#All],4,FALSE),0)</f>
        <v>65</v>
      </c>
      <c r="M7" s="5">
        <f>SUM(E7:L7)</f>
        <v>305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240</v>
      </c>
      <c r="O7" s="5" cm="1">
        <f t="array" aca="1" ref="O7" ca="1">IFERROR(SUM(LARGE(OFFSET(E7,0,0,1,'points tables'!$G$2),{1,2})/2*3),(IFERROR(SUM(LARGE(OFFSET(E7,0,0,1,'points tables'!$G$2),{1})/2*3),0)))</f>
        <v>255</v>
      </c>
      <c r="P7" s="78">
        <f ca="1">IF(D7=3,N7,O7)</f>
        <v>240</v>
      </c>
      <c r="Q7" s="6" cm="1">
        <f t="array" ref="Q7">IFERROR(SUM(LARGE(E7:L7,{1,2,3,4})),0)</f>
        <v>305</v>
      </c>
      <c r="R7" s="37"/>
      <c r="S7" s="37"/>
      <c r="T7" s="37"/>
      <c r="U7" s="37">
        <v>2</v>
      </c>
      <c r="V7" s="37"/>
      <c r="W7" s="37">
        <v>3</v>
      </c>
      <c r="X7" s="37">
        <v>3</v>
      </c>
      <c r="Y7" s="37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58</v>
      </c>
      <c r="C8" s="5" t="s">
        <v>7</v>
      </c>
      <c r="D8" s="5">
        <v>3</v>
      </c>
      <c r="E8" s="99">
        <f>IFERROR(VLOOKUP(Table_514[[#This Row],[L3 Event1]],Table16[#All],2,FALSE),0)</f>
        <v>0</v>
      </c>
      <c r="F8" s="99">
        <f>IFERROR(VLOOKUP(Table_514[[#This Row],[L3 Event2]],Table16[#All],2,FALSE),0)</f>
        <v>0</v>
      </c>
      <c r="G8" s="99">
        <f>IFERROR(VLOOKUP(Table_514[[#This Row],[L3 Event3]],Table16[#All],2,FALSE),0)</f>
        <v>0</v>
      </c>
      <c r="H8" s="99">
        <f>IFERROR(VLOOKUP(Table_514[[#This Row],[L2 Event1]],Table16[#All],3,FALSE),0)</f>
        <v>70</v>
      </c>
      <c r="I8" s="99">
        <f>IFERROR(VLOOKUP(Table_514[[#This Row],[L2 Event2]],Table16[#All],3,FALSE),0)</f>
        <v>0</v>
      </c>
      <c r="J8" s="99">
        <f>IFERROR(VLOOKUP(Table_514[[#This Row],[L2 Event3]],Table16[#All],3,FALSE),0)</f>
        <v>0</v>
      </c>
      <c r="K8" s="99">
        <f>IFERROR(VLOOKUP(Table_514[[#This Row],[L2 Event4]],Table16[#All],3,FALSE),0)</f>
        <v>50</v>
      </c>
      <c r="L8" s="99">
        <f>IFERROR(VLOOKUP(Table_514[[#This Row],[L1 Event1]],Table16[#All],4,FALSE),0)</f>
        <v>60</v>
      </c>
      <c r="M8" s="5">
        <f>SUM(E8:L8)</f>
        <v>180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180</v>
      </c>
      <c r="O8" s="5" cm="1">
        <f t="array" aca="1" ref="O8" ca="1">IFERROR(SUM(LARGE(OFFSET(E8,0,0,1,'points tables'!$G$2),{1,2})/2*3),(IFERROR(SUM(LARGE(OFFSET(E8,0,0,1,'points tables'!$G$2),{1})/2*3),0)))</f>
        <v>195</v>
      </c>
      <c r="P8" s="78">
        <f ca="1">IF(D8=3,N8,O8)</f>
        <v>180</v>
      </c>
      <c r="Q8" s="6" cm="1">
        <f t="array" ref="Q8">IFERROR(SUM(LARGE(E8:L8,{1,2,3,4})),0)</f>
        <v>180</v>
      </c>
      <c r="R8" s="37"/>
      <c r="S8" s="37"/>
      <c r="T8" s="37"/>
      <c r="U8" s="37">
        <v>3</v>
      </c>
      <c r="V8" s="37"/>
      <c r="W8" s="37"/>
      <c r="X8" s="37">
        <v>4</v>
      </c>
      <c r="Y8" s="37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49</v>
      </c>
      <c r="C9" s="10" t="s">
        <v>7</v>
      </c>
      <c r="D9" s="10">
        <v>3</v>
      </c>
      <c r="E9" s="99">
        <f>IFERROR(VLOOKUP(Table_514[[#This Row],[L3 Event1]],Table16[#All],2,FALSE),0)</f>
        <v>0</v>
      </c>
      <c r="F9" s="99">
        <f>IFERROR(VLOOKUP(Table_514[[#This Row],[L3 Event2]],Table16[#All],2,FALSE),0)</f>
        <v>25</v>
      </c>
      <c r="G9" s="99">
        <f>IFERROR(VLOOKUP(Table_514[[#This Row],[L3 Event3]],Table16[#All],2,FALSE),0)</f>
        <v>25</v>
      </c>
      <c r="H9" s="99">
        <f>IFERROR(VLOOKUP(Table_514[[#This Row],[L2 Event1]],Table16[#All],3,FALSE),0)</f>
        <v>0</v>
      </c>
      <c r="I9" s="99">
        <f>IFERROR(VLOOKUP(Table_514[[#This Row],[L2 Event2]],Table16[#All],3,FALSE),0)</f>
        <v>0</v>
      </c>
      <c r="J9" s="99">
        <f>IFERROR(VLOOKUP(Table_514[[#This Row],[L2 Event3]],Table16[#All],3,FALSE),0)</f>
        <v>35</v>
      </c>
      <c r="K9" s="99">
        <f>IFERROR(VLOOKUP(Table_514[[#This Row],[L2 Event4]],Table16[#All],3,FALSE),0)</f>
        <v>35</v>
      </c>
      <c r="L9" s="99">
        <f>IFERROR(VLOOKUP(Table_514[[#This Row],[L1 Event1]],Table16[#All],4,FALSE),0)</f>
        <v>45</v>
      </c>
      <c r="M9" s="5">
        <f>SUM(E9:L9)</f>
        <v>165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115</v>
      </c>
      <c r="O9" s="5" cm="1">
        <f t="array" aca="1" ref="O9" ca="1">IFERROR(SUM(LARGE(OFFSET(E9,0,0,1,'points tables'!$G$2),{1,2})/2*3),(IFERROR(SUM(LARGE(OFFSET(E9,0,0,1,'points tables'!$G$2),{1})/2*3),0)))</f>
        <v>120</v>
      </c>
      <c r="P9" s="78">
        <f ca="1">IF(D9=3,N9,O9)</f>
        <v>115</v>
      </c>
      <c r="Q9" s="6" cm="1">
        <f t="array" ref="Q9">IFERROR(SUM(LARGE(E9:L9,{1,2,3,4})),0)</f>
        <v>140</v>
      </c>
      <c r="R9" s="37"/>
      <c r="S9" s="37">
        <v>3</v>
      </c>
      <c r="T9" s="37">
        <v>3</v>
      </c>
      <c r="U9" s="37"/>
      <c r="V9" s="37"/>
      <c r="W9" s="37">
        <v>6</v>
      </c>
      <c r="X9" s="37">
        <v>6</v>
      </c>
      <c r="Y9" s="37">
        <v>6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206</v>
      </c>
      <c r="C10" s="5" t="s">
        <v>7</v>
      </c>
      <c r="D10" s="5">
        <v>3</v>
      </c>
      <c r="E10" s="99">
        <f>IFERROR(VLOOKUP(Table_514[[#This Row],[L3 Event1]],Table16[#All],2,FALSE),0)</f>
        <v>0</v>
      </c>
      <c r="F10" s="99">
        <f>IFERROR(VLOOKUP(Table_514[[#This Row],[L3 Event2]],Table16[#All],2,FALSE),0)</f>
        <v>0</v>
      </c>
      <c r="G10" s="99">
        <f>IFERROR(VLOOKUP(Table_514[[#This Row],[L3 Event3]],Table16[#All],2,FALSE),0)</f>
        <v>25</v>
      </c>
      <c r="H10" s="99">
        <f>IFERROR(VLOOKUP(Table_514[[#This Row],[L2 Event1]],Table16[#All],3,FALSE),0)</f>
        <v>0</v>
      </c>
      <c r="I10" s="99">
        <f>IFERROR(VLOOKUP(Table_514[[#This Row],[L2 Event2]],Table16[#All],3,FALSE),0)</f>
        <v>0</v>
      </c>
      <c r="J10" s="99">
        <f>IFERROR(VLOOKUP(Table_514[[#This Row],[L2 Event3]],Table16[#All],3,FALSE),0)</f>
        <v>50</v>
      </c>
      <c r="K10" s="99">
        <f>IFERROR(VLOOKUP(Table_514[[#This Row],[L2 Event4]],Table16[#All],3,FALSE),0)</f>
        <v>45</v>
      </c>
      <c r="L10" s="99">
        <f>IFERROR(VLOOKUP(Table_514[[#This Row],[L1 Event1]],Table16[#All],4,FALSE),0)</f>
        <v>0</v>
      </c>
      <c r="M10" s="5">
        <f>SUM(E10:L10)</f>
        <v>120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120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78">
        <f ca="1">IF(D10=3,N10,O10)</f>
        <v>120</v>
      </c>
      <c r="Q10" s="6" cm="1">
        <f t="array" ref="Q10">IFERROR(SUM(LARGE(E10:L10,{1,2,3,4})),0)</f>
        <v>120</v>
      </c>
      <c r="R10" s="37"/>
      <c r="S10" s="37"/>
      <c r="T10" s="37">
        <v>3</v>
      </c>
      <c r="U10" s="37"/>
      <c r="V10" s="37"/>
      <c r="W10" s="37">
        <v>4</v>
      </c>
      <c r="X10" s="37">
        <v>5</v>
      </c>
      <c r="Y10" s="3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115</v>
      </c>
      <c r="C11" s="5" t="s">
        <v>7</v>
      </c>
      <c r="D11" s="5">
        <v>3</v>
      </c>
      <c r="E11" s="99">
        <f>IFERROR(VLOOKUP(Table_514[[#This Row],[L3 Event1]],Table16[#All],2,FALSE),0)</f>
        <v>0</v>
      </c>
      <c r="F11" s="99">
        <f>IFERROR(VLOOKUP(Table_514[[#This Row],[L3 Event2]],Table16[#All],2,FALSE),0)</f>
        <v>50</v>
      </c>
      <c r="G11" s="99">
        <f>IFERROR(VLOOKUP(Table_514[[#This Row],[L3 Event3]],Table16[#All],2,FALSE),0)</f>
        <v>0</v>
      </c>
      <c r="H11" s="99">
        <f>IFERROR(VLOOKUP(Table_514[[#This Row],[L2 Event1]],Table16[#All],3,FALSE),0)</f>
        <v>0</v>
      </c>
      <c r="I11" s="99">
        <f>IFERROR(VLOOKUP(Table_514[[#This Row],[L2 Event2]],Table16[#All],3,FALSE),0)</f>
        <v>0</v>
      </c>
      <c r="J11" s="99">
        <f>IFERROR(VLOOKUP(Table_514[[#This Row],[L2 Event3]],Table16[#All],3,FALSE),0)</f>
        <v>0</v>
      </c>
      <c r="K11" s="99">
        <f>IFERROR(VLOOKUP(Table_514[[#This Row],[L2 Event4]],Table16[#All],3,FALSE),0)</f>
        <v>0</v>
      </c>
      <c r="L11" s="99">
        <f>IFERROR(VLOOKUP(Table_514[[#This Row],[L1 Event1]],Table16[#All],4,FALSE),0)</f>
        <v>0</v>
      </c>
      <c r="M11" s="5">
        <f>SUM(E11:L11)</f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78">
        <f ca="1">IF(D11=3,N11,O11)</f>
        <v>50</v>
      </c>
      <c r="Q11" s="6" cm="1">
        <f t="array" ref="Q11">IFERROR(SUM(LARGE(E11:L11,{1,2,3,4})),0)</f>
        <v>50</v>
      </c>
      <c r="R11" s="37"/>
      <c r="S11" s="37">
        <v>1</v>
      </c>
      <c r="T11" s="37"/>
      <c r="U11" s="37"/>
      <c r="V11" s="37"/>
      <c r="W11" s="37"/>
      <c r="X11" s="37"/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256</v>
      </c>
      <c r="C12" s="5" t="s">
        <v>7</v>
      </c>
      <c r="D12" s="5">
        <v>3</v>
      </c>
      <c r="E12" s="99">
        <f>IFERROR(VLOOKUP(Table_514[[#This Row],[L3 Event1]],Table16[#All],2,FALSE),0)</f>
        <v>0</v>
      </c>
      <c r="F12" s="99">
        <f>IFERROR(VLOOKUP(Table_514[[#This Row],[L3 Event2]],Table16[#All],2,FALSE),0)</f>
        <v>0</v>
      </c>
      <c r="G12" s="99">
        <f>IFERROR(VLOOKUP(Table_514[[#This Row],[L3 Event3]],Table16[#All],2,FALSE),0)</f>
        <v>0</v>
      </c>
      <c r="H12" s="99">
        <f>IFERROR(VLOOKUP(Table_514[[#This Row],[L2 Event1]],Table16[#All],3,FALSE),0)</f>
        <v>0</v>
      </c>
      <c r="I12" s="99">
        <f>IFERROR(VLOOKUP(Table_514[[#This Row],[L2 Event2]],Table16[#All],3,FALSE),0)</f>
        <v>0</v>
      </c>
      <c r="J12" s="99">
        <f>IFERROR(VLOOKUP(Table_514[[#This Row],[L2 Event3]],Table16[#All],3,FALSE),0)</f>
        <v>45</v>
      </c>
      <c r="K12" s="99">
        <f>IFERROR(VLOOKUP(Table_514[[#This Row],[L2 Event4]],Table16[#All],3,FALSE),0)</f>
        <v>0</v>
      </c>
      <c r="L12" s="99">
        <f>IFERROR(VLOOKUP(Table_514[[#This Row],[L1 Event1]],Table16[#All],4,FALSE),0)</f>
        <v>0</v>
      </c>
      <c r="M12" s="5">
        <f>SUM(E12:L12)</f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45</v>
      </c>
      <c r="O12" s="5" cm="1">
        <f t="array" aca="1" ref="O12" ca="1">IFERROR(SUM(LARGE(OFFSET(E12,0,0,1,'points tables'!$G$2),{1,2})/2*3),(IFERROR(SUM(LARGE(OFFSET(E12,0,0,1,'points tables'!$G$2),{1})/2*3),0)))</f>
        <v>67.5</v>
      </c>
      <c r="P12" s="78">
        <f ca="1">IF(D12=3,N12,O12)</f>
        <v>45</v>
      </c>
      <c r="Q12" s="6" cm="1">
        <f t="array" ref="Q12">IFERROR(SUM(LARGE(E12:L12,{1,2,3,4})),0)</f>
        <v>45</v>
      </c>
      <c r="R12" s="37"/>
      <c r="S12" s="37"/>
      <c r="T12" s="37"/>
      <c r="U12" s="37"/>
      <c r="V12" s="37"/>
      <c r="W12" s="37">
        <v>5</v>
      </c>
      <c r="X12" s="37"/>
      <c r="Y12" s="37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301</v>
      </c>
      <c r="C13" s="5" t="s">
        <v>7</v>
      </c>
      <c r="D13" s="5">
        <v>3</v>
      </c>
      <c r="E13" s="99">
        <f>IFERROR(VLOOKUP(Table_514[[#This Row],[L3 Event1]],Table16[#All],2,FALSE),0)</f>
        <v>0</v>
      </c>
      <c r="F13" s="99">
        <f>IFERROR(VLOOKUP(Table_514[[#This Row],[L3 Event2]],Table16[#All],2,FALSE),0)</f>
        <v>0</v>
      </c>
      <c r="G13" s="99">
        <f>IFERROR(VLOOKUP(Table_514[[#This Row],[L3 Event3]],Table16[#All],2,FALSE),0)</f>
        <v>0</v>
      </c>
      <c r="H13" s="99">
        <f>IFERROR(VLOOKUP(Table_514[[#This Row],[L2 Event1]],Table16[#All],3,FALSE),0)</f>
        <v>0</v>
      </c>
      <c r="I13" s="99">
        <f>IFERROR(VLOOKUP(Table_514[[#This Row],[L2 Event2]],Table16[#All],3,FALSE),0)</f>
        <v>0</v>
      </c>
      <c r="J13" s="99">
        <f>IFERROR(VLOOKUP(Table_514[[#This Row],[L2 Event3]],Table16[#All],3,FALSE),0)</f>
        <v>0</v>
      </c>
      <c r="K13" s="99">
        <f>IFERROR(VLOOKUP(Table_514[[#This Row],[L2 Event4]],Table16[#All],3,FALSE),0)</f>
        <v>0</v>
      </c>
      <c r="L13" s="99">
        <f>IFERROR(VLOOKUP(Table_514[[#This Row],[L1 Event1]],Table16[#All],4,FALSE),0)</f>
        <v>40</v>
      </c>
      <c r="M13" s="5">
        <f>SUM(E13:L13)</f>
        <v>40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40</v>
      </c>
      <c r="O13" s="5" cm="1">
        <f t="array" aca="1" ref="O13" ca="1">IFERROR(SUM(LARGE(OFFSET(E13,0,0,1,'points tables'!$G$2),{1,2})/2*3),(IFERROR(SUM(LARGE(OFFSET(E13,0,0,1,'points tables'!$G$2),{1})/2*3),0)))</f>
        <v>60</v>
      </c>
      <c r="P13" s="78">
        <f ca="1">IF(D13=3,N13,O13)</f>
        <v>40</v>
      </c>
      <c r="Q13" s="6" cm="1">
        <f t="array" ref="Q13">IFERROR(SUM(LARGE(E13:L13,{1,2,3,4})),0)</f>
        <v>40</v>
      </c>
      <c r="R13" s="37"/>
      <c r="S13" s="37"/>
      <c r="T13" s="37"/>
      <c r="U13" s="37"/>
      <c r="V13" s="37"/>
      <c r="W13" s="37"/>
      <c r="X13" s="37"/>
      <c r="Y13" s="37">
        <v>7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"/>
      <c r="C14" s="5" t="s">
        <v>7</v>
      </c>
      <c r="D14" s="5">
        <v>3</v>
      </c>
      <c r="E14" s="99">
        <f>IFERROR(VLOOKUP(Table_514[[#This Row],[L3 Event1]],Table16[#All],2,FALSE),0)</f>
        <v>0</v>
      </c>
      <c r="F14" s="99">
        <f>IFERROR(VLOOKUP(Table_514[[#This Row],[L3 Event2]],Table16[#All],2,FALSE),0)</f>
        <v>0</v>
      </c>
      <c r="G14" s="99">
        <f>IFERROR(VLOOKUP(Table_514[[#This Row],[L3 Event3]],Table16[#All],2,FALSE),0)</f>
        <v>0</v>
      </c>
      <c r="H14" s="99">
        <f>IFERROR(VLOOKUP(Table_514[[#This Row],[L2 Event1]],Table16[#All],3,FALSE),0)</f>
        <v>0</v>
      </c>
      <c r="I14" s="99">
        <f>IFERROR(VLOOKUP(Table_514[[#This Row],[L2 Event2]],Table16[#All],3,FALSE),0)</f>
        <v>0</v>
      </c>
      <c r="J14" s="99">
        <f>IFERROR(VLOOKUP(Table_514[[#This Row],[L2 Event3]],Table16[#All],3,FALSE),0)</f>
        <v>0</v>
      </c>
      <c r="K14" s="99">
        <f>IFERROR(VLOOKUP(Table_514[[#This Row],[L2 Event4]],Table16[#All],3,FALSE),0)</f>
        <v>0</v>
      </c>
      <c r="L14" s="99">
        <f>IFERROR(VLOOKUP(Table_514[[#This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8">
        <f ca="1">IF(D14=3,N14,O14)</f>
        <v>0</v>
      </c>
      <c r="Q14" s="6" cm="1">
        <f t="array" ref="Q14">IFERROR(SUM(LARGE(E14:L14,{1,2,3,4})),0)</f>
        <v>0</v>
      </c>
      <c r="R14" s="37"/>
      <c r="S14" s="37"/>
      <c r="T14" s="37"/>
      <c r="U14" s="37"/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5" t="s">
        <v>7</v>
      </c>
      <c r="D15" s="5">
        <v>3</v>
      </c>
      <c r="E15" s="99">
        <f>IFERROR(VLOOKUP(Table_514[[#This Row],[L3 Event1]],Table16[#All],2,FALSE),0)</f>
        <v>0</v>
      </c>
      <c r="F15" s="99">
        <f>IFERROR(VLOOKUP(Table_514[[#This Row],[L3 Event2]],Table16[#All],2,FALSE),0)</f>
        <v>0</v>
      </c>
      <c r="G15" s="99">
        <f>IFERROR(VLOOKUP(Table_514[[#This Row],[L3 Event3]],Table16[#All],2,FALSE),0)</f>
        <v>0</v>
      </c>
      <c r="H15" s="99">
        <f>IFERROR(VLOOKUP(Table_514[[#This Row],[L2 Event1]],Table16[#All],3,FALSE),0)</f>
        <v>0</v>
      </c>
      <c r="I15" s="99">
        <f>IFERROR(VLOOKUP(Table_514[[#This Row],[L2 Event2]],Table16[#All],3,FALSE),0)</f>
        <v>0</v>
      </c>
      <c r="J15" s="99">
        <f>IFERROR(VLOOKUP(Table_514[[#This Row],[L2 Event3]],Table16[#All],3,FALSE),0)</f>
        <v>0</v>
      </c>
      <c r="K15" s="99">
        <f>IFERROR(VLOOKUP(Table_514[[#This Row],[L2 Event4]],Table16[#All],3,FALSE),0)</f>
        <v>0</v>
      </c>
      <c r="L15" s="99">
        <f>IFERROR(VLOOKUP(Table_514[[#This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8">
        <f ca="1">IF(D15=3,N15,O15)</f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5" t="s">
        <v>7</v>
      </c>
      <c r="D16" s="5">
        <v>3</v>
      </c>
      <c r="E16" s="99">
        <f>IFERROR(VLOOKUP(Table_514[[#This Row],[L3 Event1]],Table16[#All],2,FALSE),0)</f>
        <v>0</v>
      </c>
      <c r="F16" s="99">
        <f>IFERROR(VLOOKUP(Table_514[[#This Row],[L3 Event2]],Table16[#All],2,FALSE),0)</f>
        <v>0</v>
      </c>
      <c r="G16" s="99">
        <f>IFERROR(VLOOKUP(Table_514[[#This Row],[L3 Event3]],Table16[#All],2,FALSE),0)</f>
        <v>0</v>
      </c>
      <c r="H16" s="99">
        <f>IFERROR(VLOOKUP(Table_514[[#This Row],[L2 Event1]],Table16[#All],3,FALSE),0)</f>
        <v>0</v>
      </c>
      <c r="I16" s="99">
        <f>IFERROR(VLOOKUP(Table_514[[#This Row],[L2 Event2]],Table16[#All],3,FALSE),0)</f>
        <v>0</v>
      </c>
      <c r="J16" s="99">
        <f>IFERROR(VLOOKUP(Table_514[[#This Row],[L2 Event3]],Table16[#All],3,FALSE),0)</f>
        <v>0</v>
      </c>
      <c r="K16" s="99">
        <f>IFERROR(VLOOKUP(Table_514[[#This Row],[L2 Event4]],Table16[#All],3,FALSE),0)</f>
        <v>0</v>
      </c>
      <c r="L16" s="99">
        <f>IFERROR(VLOOKUP(Table_514[[#This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8">
        <f ca="1">IF(D16=3,N16,O16)</f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10" t="s">
        <v>7</v>
      </c>
      <c r="D17" s="10">
        <v>3</v>
      </c>
      <c r="E17" s="99">
        <f>IFERROR(VLOOKUP(Table_514[[#This Row],[L3 Event1]],Table16[#All],2,FALSE),0)</f>
        <v>0</v>
      </c>
      <c r="F17" s="99">
        <f>IFERROR(VLOOKUP(Table_514[[#This Row],[L3 Event2]],Table16[#All],2,FALSE),0)</f>
        <v>0</v>
      </c>
      <c r="G17" s="99">
        <f>IFERROR(VLOOKUP(Table_514[[#This Row],[L3 Event3]],Table16[#All],2,FALSE),0)</f>
        <v>0</v>
      </c>
      <c r="H17" s="99">
        <f>IFERROR(VLOOKUP(Table_514[[#This Row],[L2 Event1]],Table16[#All],3,FALSE),0)</f>
        <v>0</v>
      </c>
      <c r="I17" s="99">
        <f>IFERROR(VLOOKUP(Table_514[[#This Row],[L2 Event2]],Table16[#All],3,FALSE),0)</f>
        <v>0</v>
      </c>
      <c r="J17" s="99">
        <f>IFERROR(VLOOKUP(Table_514[[#This Row],[L2 Event3]],Table16[#All],3,FALSE),0)</f>
        <v>0</v>
      </c>
      <c r="K17" s="99">
        <f>IFERROR(VLOOKUP(Table_514[[#This Row],[L2 Event4]],Table16[#All],3,FALSE),0)</f>
        <v>0</v>
      </c>
      <c r="L17" s="99">
        <f>IFERROR(VLOOKUP(Table_514[[#This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8">
        <f ca="1">IF(D17=3,N17,O17)</f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8"/>
      <c r="B18" s="8" t="s">
        <v>11</v>
      </c>
      <c r="C18" s="4" t="s">
        <v>171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3" t="s">
        <v>182</v>
      </c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4:B17">
    <cfRule type="duplicateValues" dxfId="1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zoomScale="120" zoomScaleNormal="120"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B4" sqref="B4:Y11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9" style="83" customWidth="1"/>
    <col min="4" max="4" width="9" hidden="1" customWidth="1"/>
    <col min="5" max="5" width="9" customWidth="1"/>
    <col min="13" max="13" width="9.7109375" customWidth="1"/>
    <col min="14" max="14" width="0.140625" hidden="1" customWidth="1"/>
    <col min="15" max="15" width="17.140625" hidden="1" customWidth="1"/>
    <col min="16" max="16" width="16" customWidth="1"/>
    <col min="17" max="17" width="15.140625" customWidth="1"/>
    <col min="18" max="18" width="12.42578125" style="43" customWidth="1"/>
    <col min="19" max="25" width="15" style="43" customWidth="1"/>
    <col min="26" max="29" width="8.7109375" customWidth="1"/>
  </cols>
  <sheetData>
    <row r="1" spans="1:29" s="69" customFormat="1" ht="15" customHeight="1" x14ac:dyDescent="0.25">
      <c r="C1" s="81"/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C2" s="82"/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8" t="s">
        <v>59</v>
      </c>
      <c r="C4" s="4" t="s">
        <v>7</v>
      </c>
      <c r="D4" s="5">
        <v>3</v>
      </c>
      <c r="E4" s="99">
        <f>IFERROR(VLOOKUP(Table_9[[#This Row],[L3 Event1]],Table16[#All],2,FALSE),0)</f>
        <v>0</v>
      </c>
      <c r="F4" s="99">
        <f>IFERROR(VLOOKUP(Table_9[[#This Row],[L3 Event2]],Table16[#All],2,FALSE),0)</f>
        <v>0</v>
      </c>
      <c r="G4" s="99">
        <f>IFERROR(VLOOKUP(Table_9[[#This Row],[L3 Event3]],Table16[#All],2,FALSE),0)</f>
        <v>0</v>
      </c>
      <c r="H4" s="99">
        <f>IFERROR(VLOOKUP(Table_9[[#This Row],[L2 Event1]],Table16[#All],3,FALSE),0)</f>
        <v>0</v>
      </c>
      <c r="I4" s="99">
        <f>IFERROR(VLOOKUP(Table_9[[#This Row],[L2 Event2]],Table16[#All],3,FALSE),0)</f>
        <v>100</v>
      </c>
      <c r="J4" s="99">
        <f>IFERROR(VLOOKUP(Table_9[[#This Row],[L2 Event3]],Table16[#All],3,FALSE),0)</f>
        <v>0</v>
      </c>
      <c r="K4" s="99">
        <f>IFERROR(VLOOKUP(Table_9[[#This Row],[L2 Event4]],Table16[#All],3,FALSE),0)</f>
        <v>140</v>
      </c>
      <c r="L4" s="99">
        <f>IFERROR(VLOOKUP(Table_9[[#This Row],[L1 Event1]],Table16[#All],4,FALSE),0)</f>
        <v>90</v>
      </c>
      <c r="M4" s="5">
        <f>SUM(E4:L4)</f>
        <v>330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330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8">
        <f ca="1">IF(D4=3,N4,O4)</f>
        <v>330</v>
      </c>
      <c r="Q4" s="6" cm="1">
        <f t="array" ref="Q4">IFERROR(SUM(LARGE(E4:L4,{1,2,3,4})),0)</f>
        <v>330</v>
      </c>
      <c r="R4" s="44"/>
      <c r="S4" s="44"/>
      <c r="T4" s="44"/>
      <c r="U4" s="44"/>
      <c r="V4" s="37">
        <v>2</v>
      </c>
      <c r="W4" s="37"/>
      <c r="X4" s="37">
        <v>1</v>
      </c>
      <c r="Y4" s="37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50" t="s">
        <v>57</v>
      </c>
      <c r="C5" s="4" t="s">
        <v>7</v>
      </c>
      <c r="D5" s="5">
        <v>3</v>
      </c>
      <c r="E5" s="99">
        <f>IFERROR(VLOOKUP(Table_9[[#This Row],[L3 Event1]],Table16[#All],2,FALSE),0)</f>
        <v>0</v>
      </c>
      <c r="F5" s="99">
        <f>IFERROR(VLOOKUP(Table_9[[#This Row],[L3 Event2]],Table16[#All],2,FALSE),0)</f>
        <v>0</v>
      </c>
      <c r="G5" s="99">
        <f>IFERROR(VLOOKUP(Table_9[[#This Row],[L3 Event3]],Table16[#All],2,FALSE),0)</f>
        <v>0</v>
      </c>
      <c r="H5" s="99">
        <f>IFERROR(VLOOKUP(Table_9[[#This Row],[L2 Event1]],Table16[#All],3,FALSE),0)</f>
        <v>140</v>
      </c>
      <c r="I5" s="99">
        <f>IFERROR(VLOOKUP(Table_9[[#This Row],[L2 Event2]],Table16[#All],3,FALSE),0)</f>
        <v>0</v>
      </c>
      <c r="J5" s="99">
        <f>IFERROR(VLOOKUP(Table_9[[#This Row],[L2 Event3]],Table16[#All],3,FALSE),0)</f>
        <v>0</v>
      </c>
      <c r="K5" s="99">
        <f>IFERROR(VLOOKUP(Table_9[[#This Row],[L2 Event4]],Table16[#All],3,FALSE),0)</f>
        <v>50</v>
      </c>
      <c r="L5" s="99">
        <f>IFERROR(VLOOKUP(Table_9[[#This Row],[L1 Event1]],Table16[#All],4,FALSE),0)</f>
        <v>0</v>
      </c>
      <c r="M5" s="5">
        <f>SUM(E5:L5)</f>
        <v>190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8">
        <f ca="1">IF(D5=3,N5,O5)</f>
        <v>190</v>
      </c>
      <c r="Q5" s="6" cm="1">
        <f t="array" ref="Q5">IFERROR(SUM(LARGE(E5:L5,{1,2,3,4})),0)</f>
        <v>190</v>
      </c>
      <c r="R5" s="44"/>
      <c r="S5" s="44"/>
      <c r="T5" s="44"/>
      <c r="U5" s="44">
        <v>1</v>
      </c>
      <c r="V5" s="44"/>
      <c r="W5" s="44"/>
      <c r="X5" s="44">
        <v>4</v>
      </c>
      <c r="Y5" s="44"/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56</v>
      </c>
      <c r="C6" s="4" t="s">
        <v>7</v>
      </c>
      <c r="D6" s="5">
        <v>3</v>
      </c>
      <c r="E6" s="99">
        <f>IFERROR(VLOOKUP(Table_9[[#This Row],[L3 Event1]],Table16[#All],2,FALSE),0)</f>
        <v>0</v>
      </c>
      <c r="F6" s="99">
        <f>IFERROR(VLOOKUP(Table_9[[#This Row],[L3 Event2]],Table16[#All],2,FALSE),0)</f>
        <v>0</v>
      </c>
      <c r="G6" s="99">
        <f>IFERROR(VLOOKUP(Table_9[[#This Row],[L3 Event3]],Table16[#All],2,FALSE),0)</f>
        <v>0</v>
      </c>
      <c r="H6" s="99">
        <f>IFERROR(VLOOKUP(Table_9[[#This Row],[L2 Event1]],Table16[#All],3,FALSE),0)</f>
        <v>0</v>
      </c>
      <c r="I6" s="99">
        <f>IFERROR(VLOOKUP(Table_9[[#This Row],[L2 Event2]],Table16[#All],3,FALSE),0)</f>
        <v>0</v>
      </c>
      <c r="J6" s="99">
        <f>IFERROR(VLOOKUP(Table_9[[#This Row],[L2 Event3]],Table16[#All],3,FALSE),0)</f>
        <v>0</v>
      </c>
      <c r="K6" s="99">
        <f>IFERROR(VLOOKUP(Table_9[[#This Row],[L2 Event4]],Table16[#All],3,FALSE),0)</f>
        <v>0</v>
      </c>
      <c r="L6" s="99">
        <f>IFERROR(VLOOKUP(Table_9[[#This Row],[L1 Event1]],Table16[#All],4,FALSE),0)</f>
        <v>175</v>
      </c>
      <c r="M6" s="5">
        <f>SUM(E6:L6)</f>
        <v>175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175</v>
      </c>
      <c r="O6" s="5" cm="1">
        <f t="array" aca="1" ref="O6" ca="1">IFERROR(SUM(LARGE(OFFSET(E6,0,0,1,'points tables'!$G$2),{1,2})/2*3),(IFERROR(SUM(LARGE(OFFSET(E6,0,0,1,'points tables'!$G$2),{1})/2*3),0)))</f>
        <v>262.5</v>
      </c>
      <c r="P6" s="78">
        <f ca="1">IF(D6=3,N6,O6)</f>
        <v>175</v>
      </c>
      <c r="Q6" s="6" cm="1">
        <f t="array" ref="Q6">IFERROR(SUM(LARGE(E6:L6,{1,2,3,4})),0)</f>
        <v>175</v>
      </c>
      <c r="R6" s="44"/>
      <c r="S6" s="44"/>
      <c r="T6" s="44"/>
      <c r="U6" s="44"/>
      <c r="V6" s="44"/>
      <c r="W6" s="44"/>
      <c r="X6" s="44"/>
      <c r="Y6" s="44">
        <v>1</v>
      </c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217</v>
      </c>
      <c r="C7" s="4" t="s">
        <v>7</v>
      </c>
      <c r="D7" s="5">
        <v>3</v>
      </c>
      <c r="E7" s="99">
        <f>IFERROR(VLOOKUP(Table_9[[#This Row],[L3 Event1]],Table16[#All],2,FALSE),0)</f>
        <v>0</v>
      </c>
      <c r="F7" s="99">
        <f>IFERROR(VLOOKUP(Table_9[[#This Row],[L3 Event2]],Table16[#All],2,FALSE),0)</f>
        <v>0</v>
      </c>
      <c r="G7" s="99">
        <f>IFERROR(VLOOKUP(Table_9[[#This Row],[L3 Event3]],Table16[#All],2,FALSE),0)</f>
        <v>0</v>
      </c>
      <c r="H7" s="99">
        <f>IFERROR(VLOOKUP(Table_9[[#This Row],[L2 Event1]],Table16[#All],3,FALSE),0)</f>
        <v>100</v>
      </c>
      <c r="I7" s="99">
        <f>IFERROR(VLOOKUP(Table_9[[#This Row],[L2 Event2]],Table16[#All],3,FALSE),0)</f>
        <v>0</v>
      </c>
      <c r="J7" s="99">
        <f>IFERROR(VLOOKUP(Table_9[[#This Row],[L2 Event3]],Table16[#All],3,FALSE),0)</f>
        <v>0</v>
      </c>
      <c r="K7" s="99">
        <f>IFERROR(VLOOKUP(Table_9[[#This Row],[L2 Event4]],Table16[#All],3,FALSE),0)</f>
        <v>70</v>
      </c>
      <c r="L7" s="99">
        <f>IFERROR(VLOOKUP(Table_9[[#This Row],[L1 Event1]],Table16[#All],4,FALSE),0)</f>
        <v>0</v>
      </c>
      <c r="M7" s="5">
        <f>SUM(E7:L7)</f>
        <v>170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255</v>
      </c>
      <c r="P7" s="78">
        <f ca="1">IF(D7=3,N7,O7)</f>
        <v>170</v>
      </c>
      <c r="Q7" s="6" cm="1">
        <f t="array" ref="Q7">IFERROR(SUM(LARGE(E7:L7,{1,2,3,4})),0)</f>
        <v>170</v>
      </c>
      <c r="R7" s="44"/>
      <c r="S7" s="44"/>
      <c r="T7" s="44"/>
      <c r="U7" s="44">
        <v>2</v>
      </c>
      <c r="V7" s="44"/>
      <c r="W7" s="44"/>
      <c r="X7" s="44">
        <v>3</v>
      </c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9" t="s">
        <v>282</v>
      </c>
      <c r="C8" s="4" t="s">
        <v>7</v>
      </c>
      <c r="D8" s="5">
        <v>3</v>
      </c>
      <c r="E8" s="99">
        <f>IFERROR(VLOOKUP(Table_9[[#This Row],[L3 Event1]],Table16[#All],2,FALSE),0)</f>
        <v>0</v>
      </c>
      <c r="F8" s="99">
        <f>IFERROR(VLOOKUP(Table_9[[#This Row],[L3 Event2]],Table16[#All],2,FALSE),0)</f>
        <v>0</v>
      </c>
      <c r="G8" s="99">
        <f>IFERROR(VLOOKUP(Table_9[[#This Row],[L3 Event3]],Table16[#All],2,FALSE),0)</f>
        <v>0</v>
      </c>
      <c r="H8" s="99">
        <f>IFERROR(VLOOKUP(Table_9[[#This Row],[L2 Event1]],Table16[#All],3,FALSE),0)</f>
        <v>0</v>
      </c>
      <c r="I8" s="99">
        <f>IFERROR(VLOOKUP(Table_9[[#This Row],[L2 Event2]],Table16[#All],3,FALSE),0)</f>
        <v>0</v>
      </c>
      <c r="J8" s="99">
        <f>IFERROR(VLOOKUP(Table_9[[#This Row],[L2 Event3]],Table16[#All],3,FALSE),0)</f>
        <v>0</v>
      </c>
      <c r="K8" s="99">
        <f>IFERROR(VLOOKUP(Table_9[[#This Row],[L2 Event4]],Table16[#All],3,FALSE),0)</f>
        <v>100</v>
      </c>
      <c r="L8" s="99">
        <f>IFERROR(VLOOKUP(Table_9[[#This Row],[L1 Event1]],Table16[#All],4,FALSE),0)</f>
        <v>65</v>
      </c>
      <c r="M8" s="5">
        <f>SUM(E8:L8)</f>
        <v>165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165</v>
      </c>
      <c r="O8" s="5" cm="1">
        <f t="array" aca="1" ref="O8" ca="1">IFERROR(SUM(LARGE(OFFSET(E8,0,0,1,'points tables'!$G$2),{1,2})/2*3),(IFERROR(SUM(LARGE(OFFSET(E8,0,0,1,'points tables'!$G$2),{1})/2*3),0)))</f>
        <v>247.5</v>
      </c>
      <c r="P8" s="78">
        <f ca="1">IF(D8=3,N8,O8)</f>
        <v>165</v>
      </c>
      <c r="Q8" s="6" cm="1">
        <f t="array" ref="Q8">IFERROR(SUM(LARGE(E8:L8,{1,2,3,4})),0)</f>
        <v>165</v>
      </c>
      <c r="R8" s="44"/>
      <c r="S8" s="44"/>
      <c r="T8" s="44"/>
      <c r="U8" s="44"/>
      <c r="V8" s="44"/>
      <c r="W8" s="44"/>
      <c r="X8" s="44">
        <v>2</v>
      </c>
      <c r="Y8" s="44">
        <v>4</v>
      </c>
      <c r="Z8" s="8"/>
      <c r="AA8" s="8"/>
      <c r="AB8" s="8"/>
      <c r="AC8" s="8"/>
    </row>
    <row r="9" spans="1:29" ht="18.75" customHeight="1" x14ac:dyDescent="0.3">
      <c r="A9" s="3">
        <v>6</v>
      </c>
      <c r="B9" s="50" t="s">
        <v>153</v>
      </c>
      <c r="C9" s="4" t="s">
        <v>7</v>
      </c>
      <c r="D9" s="5">
        <v>3</v>
      </c>
      <c r="E9" s="99">
        <f>IFERROR(VLOOKUP(Table_9[[#This Row],[L3 Event1]],Table16[#All],2,FALSE),0)</f>
        <v>0</v>
      </c>
      <c r="F9" s="99">
        <f>IFERROR(VLOOKUP(Table_9[[#This Row],[L3 Event2]],Table16[#All],2,FALSE),0)</f>
        <v>0</v>
      </c>
      <c r="G9" s="99">
        <f>IFERROR(VLOOKUP(Table_9[[#This Row],[L3 Event3]],Table16[#All],2,FALSE),0)</f>
        <v>0</v>
      </c>
      <c r="H9" s="99">
        <f>IFERROR(VLOOKUP(Table_9[[#This Row],[L2 Event1]],Table16[#All],3,FALSE),0)</f>
        <v>0</v>
      </c>
      <c r="I9" s="99">
        <f>IFERROR(VLOOKUP(Table_9[[#This Row],[L2 Event2]],Table16[#All],3,FALSE),0)</f>
        <v>0</v>
      </c>
      <c r="J9" s="99">
        <f>IFERROR(VLOOKUP(Table_9[[#This Row],[L2 Event3]],Table16[#All],3,FALSE),0)</f>
        <v>0</v>
      </c>
      <c r="K9" s="99">
        <f>IFERROR(VLOOKUP(Table_9[[#This Row],[L2 Event4]],Table16[#All],3,FALSE),0)</f>
        <v>0</v>
      </c>
      <c r="L9" s="99">
        <f>IFERROR(VLOOKUP(Table_9[[#This Row],[L1 Event1]],Table16[#All],4,FALSE),0)</f>
        <v>125</v>
      </c>
      <c r="M9" s="5">
        <f>SUM(E9:L9)</f>
        <v>125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125</v>
      </c>
      <c r="O9" s="5" cm="1">
        <f t="array" aca="1" ref="O9" ca="1">IFERROR(SUM(LARGE(OFFSET(E9,0,0,1,'points tables'!$G$2),{1,2})/2*3),(IFERROR(SUM(LARGE(OFFSET(E9,0,0,1,'points tables'!$G$2),{1})/2*3),0)))</f>
        <v>187.5</v>
      </c>
      <c r="P9" s="78">
        <f ca="1">IF(D9=3,N9,O9)</f>
        <v>125</v>
      </c>
      <c r="Q9" s="6" cm="1">
        <f t="array" ref="Q9">IFERROR(SUM(LARGE(E9:L9,{1,2,3,4})),0)</f>
        <v>125</v>
      </c>
      <c r="R9" s="44"/>
      <c r="S9" s="44"/>
      <c r="T9" s="44"/>
      <c r="U9" s="44"/>
      <c r="V9" s="44"/>
      <c r="W9" s="44"/>
      <c r="X9" s="44"/>
      <c r="Y9" s="44">
        <v>2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218</v>
      </c>
      <c r="C10" s="4" t="s">
        <v>7</v>
      </c>
      <c r="D10" s="5">
        <v>3</v>
      </c>
      <c r="E10" s="99">
        <f>IFERROR(VLOOKUP(Table_9[[#This Row],[L3 Event1]],Table16[#All],2,FALSE),0)</f>
        <v>0</v>
      </c>
      <c r="F10" s="99">
        <f>IFERROR(VLOOKUP(Table_9[[#This Row],[L3 Event2]],Table16[#All],2,FALSE),0)</f>
        <v>0</v>
      </c>
      <c r="G10" s="99">
        <f>IFERROR(VLOOKUP(Table_9[[#This Row],[L3 Event3]],Table16[#All],2,FALSE),0)</f>
        <v>0</v>
      </c>
      <c r="H10" s="99">
        <f>IFERROR(VLOOKUP(Table_9[[#This Row],[L2 Event1]],Table16[#All],3,FALSE),0)</f>
        <v>70</v>
      </c>
      <c r="I10" s="99">
        <f>IFERROR(VLOOKUP(Table_9[[#This Row],[L2 Event2]],Table16[#All],3,FALSE),0)</f>
        <v>0</v>
      </c>
      <c r="J10" s="99">
        <f>IFERROR(VLOOKUP(Table_9[[#This Row],[L2 Event3]],Table16[#All],3,FALSE),0)</f>
        <v>0</v>
      </c>
      <c r="K10" s="99">
        <f>IFERROR(VLOOKUP(Table_9[[#This Row],[L2 Event4]],Table16[#All],3,FALSE),0)</f>
        <v>0</v>
      </c>
      <c r="L10" s="99">
        <f>IFERROR(VLOOKUP(Table_9[[#This Row],[L1 Event1]],Table16[#All],4,FALSE),0)</f>
        <v>0</v>
      </c>
      <c r="M10" s="5">
        <f>SUM(E10:L10)</f>
        <v>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78">
        <f ca="1">IF(D10=3,N10,O10)</f>
        <v>70</v>
      </c>
      <c r="Q10" s="6" cm="1">
        <f t="array" ref="Q10">IFERROR(SUM(LARGE(E10:L10,{1,2,3,4})),0)</f>
        <v>70</v>
      </c>
      <c r="R10" s="44"/>
      <c r="S10" s="44"/>
      <c r="T10" s="44"/>
      <c r="U10" s="44">
        <v>3</v>
      </c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73</v>
      </c>
      <c r="C11" s="4" t="s">
        <v>7</v>
      </c>
      <c r="D11" s="5">
        <v>3</v>
      </c>
      <c r="E11" s="99">
        <f>IFERROR(VLOOKUP(Table_9[[#This Row],[L3 Event1]],Table16[#All],2,FALSE),0)</f>
        <v>0</v>
      </c>
      <c r="F11" s="99">
        <f>IFERROR(VLOOKUP(Table_9[[#This Row],[L3 Event2]],Table16[#All],2,FALSE),0)</f>
        <v>50</v>
      </c>
      <c r="G11" s="99">
        <f>IFERROR(VLOOKUP(Table_9[[#This Row],[L3 Event3]],Table16[#All],2,FALSE),0)</f>
        <v>0</v>
      </c>
      <c r="H11" s="99">
        <f>IFERROR(VLOOKUP(Table_9[[#This Row],[L2 Event1]],Table16[#All],3,FALSE),0)</f>
        <v>0</v>
      </c>
      <c r="I11" s="99">
        <f>IFERROR(VLOOKUP(Table_9[[#This Row],[L2 Event2]],Table16[#All],3,FALSE),0)</f>
        <v>0</v>
      </c>
      <c r="J11" s="99">
        <f>IFERROR(VLOOKUP(Table_9[[#This Row],[L2 Event3]],Table16[#All],3,FALSE),0)</f>
        <v>0</v>
      </c>
      <c r="K11" s="99">
        <f>IFERROR(VLOOKUP(Table_9[[#This Row],[L2 Event4]],Table16[#All],3,FALSE),0)</f>
        <v>0</v>
      </c>
      <c r="L11" s="99">
        <f>IFERROR(VLOOKUP(Table_9[[#This Row],[L1 Event1]],Table16[#All],4,FALSE),0)</f>
        <v>0</v>
      </c>
      <c r="M11" s="5">
        <f>SUM(E11:L11)</f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78">
        <f ca="1">IF(D11=3,N11,O11)</f>
        <v>50</v>
      </c>
      <c r="Q11" s="6" cm="1">
        <f t="array" ref="Q11">IFERROR(SUM(LARGE(E11:L11,{1,2,3,4})),0)</f>
        <v>50</v>
      </c>
      <c r="R11" s="44"/>
      <c r="S11" s="44">
        <v>1</v>
      </c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9"/>
      <c r="C12" s="4" t="s">
        <v>7</v>
      </c>
      <c r="D12" s="5">
        <v>3</v>
      </c>
      <c r="E12" s="99">
        <f>IFERROR(VLOOKUP(Table_9[[#This Row],[L3 Event1]],Table16[#All],2,FALSE),0)</f>
        <v>0</v>
      </c>
      <c r="F12" s="99">
        <f>IFERROR(VLOOKUP(Table_9[[#This Row],[L3 Event2]],Table16[#All],2,FALSE),0)</f>
        <v>0</v>
      </c>
      <c r="G12" s="99">
        <f>IFERROR(VLOOKUP(Table_9[[#This Row],[L3 Event3]],Table16[#All],2,FALSE),0)</f>
        <v>0</v>
      </c>
      <c r="H12" s="99">
        <f>IFERROR(VLOOKUP(Table_9[[#This Row],[L2 Event1]],Table16[#All],3,FALSE),0)</f>
        <v>0</v>
      </c>
      <c r="I12" s="99">
        <f>IFERROR(VLOOKUP(Table_9[[#This Row],[L2 Event2]],Table16[#All],3,FALSE),0)</f>
        <v>0</v>
      </c>
      <c r="J12" s="99">
        <f>IFERROR(VLOOKUP(Table_9[[#This Row],[L2 Event3]],Table16[#All],3,FALSE),0)</f>
        <v>0</v>
      </c>
      <c r="K12" s="99">
        <f>IFERROR(VLOOKUP(Table_9[[#This Row],[L2 Event4]],Table16[#All],3,FALSE),0)</f>
        <v>0</v>
      </c>
      <c r="L12" s="99">
        <f>IFERROR(VLOOKUP(Table_9[[#This Row],[L1 Event1]],Table16[#All],4,FALSE),0)</f>
        <v>0</v>
      </c>
      <c r="M12" s="5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8">
        <f ca="1">IF(D12=3,N12,O12)</f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45"/>
      <c r="C13" s="4" t="s">
        <v>7</v>
      </c>
      <c r="D13" s="5">
        <v>3</v>
      </c>
      <c r="E13" s="99">
        <f>IFERROR(VLOOKUP(Table_9[[#This Row],[L3 Event1]],Table16[#All],2,FALSE),0)</f>
        <v>0</v>
      </c>
      <c r="F13" s="99">
        <f>IFERROR(VLOOKUP(Table_9[[#This Row],[L3 Event2]],Table16[#All],2,FALSE),0)</f>
        <v>0</v>
      </c>
      <c r="G13" s="99">
        <f>IFERROR(VLOOKUP(Table_9[[#This Row],[L3 Event3]],Table16[#All],2,FALSE),0)</f>
        <v>0</v>
      </c>
      <c r="H13" s="99">
        <f>IFERROR(VLOOKUP(Table_9[[#This Row],[L2 Event1]],Table16[#All],3,FALSE),0)</f>
        <v>0</v>
      </c>
      <c r="I13" s="99">
        <f>IFERROR(VLOOKUP(Table_9[[#This Row],[L2 Event2]],Table16[#All],3,FALSE),0)</f>
        <v>0</v>
      </c>
      <c r="J13" s="99">
        <f>IFERROR(VLOOKUP(Table_9[[#This Row],[L2 Event3]],Table16[#All],3,FALSE),0)</f>
        <v>0</v>
      </c>
      <c r="K13" s="99">
        <f>IFERROR(VLOOKUP(Table_9[[#This Row],[L2 Event4]],Table16[#All],3,FALSE),0)</f>
        <v>0</v>
      </c>
      <c r="L13" s="99">
        <f>IFERROR(VLOOKUP(Table_9[[#This Row],[L1 Event1]],Table16[#All],4,FALSE),0)</f>
        <v>0</v>
      </c>
      <c r="M13" s="5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8">
        <f ca="1">IF(D13=3,N13,O13)</f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7"/>
      <c r="C14" s="4" t="s">
        <v>7</v>
      </c>
      <c r="D14" s="5">
        <v>3</v>
      </c>
      <c r="E14" s="99">
        <f>IFERROR(VLOOKUP(Table_9[[#This Row],[L3 Event1]],Table16[#All],2,FALSE),0)</f>
        <v>0</v>
      </c>
      <c r="F14" s="99">
        <f>IFERROR(VLOOKUP(Table_9[[#This Row],[L3 Event2]],Table16[#All],2,FALSE),0)</f>
        <v>0</v>
      </c>
      <c r="G14" s="99">
        <f>IFERROR(VLOOKUP(Table_9[[#This Row],[L3 Event3]],Table16[#All],2,FALSE),0)</f>
        <v>0</v>
      </c>
      <c r="H14" s="99">
        <f>IFERROR(VLOOKUP(Table_9[[#This Row],[L2 Event1]],Table16[#All],3,FALSE),0)</f>
        <v>0</v>
      </c>
      <c r="I14" s="99">
        <f>IFERROR(VLOOKUP(Table_9[[#This Row],[L2 Event2]],Table16[#All],3,FALSE),0)</f>
        <v>0</v>
      </c>
      <c r="J14" s="99">
        <f>IFERROR(VLOOKUP(Table_9[[#This Row],[L2 Event3]],Table16[#All],3,FALSE),0)</f>
        <v>0</v>
      </c>
      <c r="K14" s="99">
        <f>IFERROR(VLOOKUP(Table_9[[#This Row],[L2 Event4]],Table16[#All],3,FALSE),0)</f>
        <v>0</v>
      </c>
      <c r="L14" s="99">
        <f>IFERROR(VLOOKUP(Table_9[[#This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8">
        <f ca="1">IF(D14=3,N14,O14)</f>
        <v>0</v>
      </c>
      <c r="Q14" s="30" cm="1">
        <f t="array" ref="Q14">IFERROR(SUM(LARGE(E14:L14,{1,2,3,4})),0)</f>
        <v>0</v>
      </c>
      <c r="R14" s="66"/>
      <c r="S14" s="66"/>
      <c r="T14" s="66"/>
      <c r="U14" s="66"/>
      <c r="V14" s="66"/>
      <c r="W14" s="66"/>
      <c r="X14" s="66"/>
      <c r="Y14" s="66"/>
      <c r="Z14" s="8"/>
      <c r="AA14" s="8"/>
      <c r="AB14" s="8"/>
      <c r="AC14" s="8"/>
    </row>
    <row r="15" spans="1:29" ht="18.75" customHeight="1" x14ac:dyDescent="0.3">
      <c r="A15" s="21"/>
      <c r="B15" s="32" t="s">
        <v>11</v>
      </c>
      <c r="C15" s="32" t="s">
        <v>171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4"/>
      <c r="O15" s="5"/>
      <c r="P15" s="5"/>
      <c r="Q15" s="6"/>
      <c r="R15" s="47"/>
      <c r="S15" s="47"/>
      <c r="T15" s="47"/>
      <c r="U15" s="47"/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3">
      <c r="A16" s="21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3">
      <c r="A17" s="21"/>
      <c r="B17" s="13" t="s">
        <v>240</v>
      </c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47"/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21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1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1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1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1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1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1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1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1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1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1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3">
      <c r="A225" s="21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2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2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2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zoomScale="120" zoomScaleNormal="120"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B4" sqref="B4:Y9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42578125" style="83" customWidth="1"/>
    <col min="4" max="4" width="17.7109375" hidden="1" customWidth="1"/>
    <col min="5" max="9" width="14.5703125" customWidth="1"/>
    <col min="11" max="12" width="14.5703125" customWidth="1"/>
    <col min="13" max="13" width="9.140625" customWidth="1"/>
    <col min="14" max="14" width="17.85546875" hidden="1" customWidth="1"/>
    <col min="15" max="15" width="11.85546875" hidden="1" customWidth="1"/>
    <col min="16" max="16" width="15.5703125" customWidth="1"/>
    <col min="17" max="17" width="1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69" customFormat="1" ht="15" customHeight="1" x14ac:dyDescent="0.25">
      <c r="C1" s="81"/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C2" s="82"/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16">
        <v>1</v>
      </c>
      <c r="B4" s="4" t="s">
        <v>81</v>
      </c>
      <c r="C4" s="4" t="s">
        <v>7</v>
      </c>
      <c r="D4" s="5">
        <v>3</v>
      </c>
      <c r="E4" s="99">
        <f>IFERROR(VLOOKUP(Table_11[[#This Row],[L3 Event1]],Table16[#All],2,FALSE),0)</f>
        <v>0</v>
      </c>
      <c r="F4" s="99">
        <f>IFERROR(VLOOKUP(Table_11[[#This Row],[L3 Event2]],Table16[#All],2,FALSE),0)</f>
        <v>0</v>
      </c>
      <c r="G4" s="99">
        <f>IFERROR(VLOOKUP(Table_11[[#This Row],[L3 Event3]],Table16[#All],2,FALSE),0)</f>
        <v>0</v>
      </c>
      <c r="H4" s="99">
        <f>IFERROR(VLOOKUP(Table_11[[#This Row],[L2 Event1]],Table16[#All],3,FALSE),0)</f>
        <v>0</v>
      </c>
      <c r="I4" s="99">
        <f>IFERROR(VLOOKUP(Table_11[[#This Row],[L2 Event2]],Table16[#All],3,FALSE),0)</f>
        <v>140</v>
      </c>
      <c r="J4" s="99">
        <f>IFERROR(VLOOKUP(Table_11[[#This Row],[L2 Event3]],Table16[#All],3,FALSE),0)</f>
        <v>140</v>
      </c>
      <c r="K4" s="99">
        <f>IFERROR(VLOOKUP(Table_11[[#This Row],[L2 Event4]],Table16[#All],3,FALSE),0)</f>
        <v>70</v>
      </c>
      <c r="L4" s="99">
        <f>IFERROR(VLOOKUP(Table_11[[#This Row],[L1 Event1]],Table16[#All],4,FALSE),0)</f>
        <v>125</v>
      </c>
      <c r="M4" s="5">
        <f>SUM(E4:L4)</f>
        <v>475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405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8">
        <f ca="1">IF(D4=3,N4,O4)</f>
        <v>405</v>
      </c>
      <c r="Q4" s="6" cm="1">
        <f t="array" ref="Q4">IFERROR(SUM(LARGE(E4:L4,{1,2,3,4})),0)</f>
        <v>475</v>
      </c>
      <c r="R4" s="44"/>
      <c r="S4" s="44"/>
      <c r="T4" s="44"/>
      <c r="U4" s="44"/>
      <c r="V4" s="44">
        <v>1</v>
      </c>
      <c r="W4" s="44">
        <v>1</v>
      </c>
      <c r="X4" s="44">
        <v>3</v>
      </c>
      <c r="Y4" s="44">
        <v>2</v>
      </c>
      <c r="Z4" s="8"/>
      <c r="AA4" s="8"/>
      <c r="AB4" s="8"/>
      <c r="AC4" s="8"/>
    </row>
    <row r="5" spans="1:29" ht="18.75" customHeight="1" x14ac:dyDescent="0.3">
      <c r="A5" s="16">
        <v>2</v>
      </c>
      <c r="B5" s="1" t="s">
        <v>72</v>
      </c>
      <c r="C5" s="4" t="s">
        <v>7</v>
      </c>
      <c r="D5" s="5">
        <v>3</v>
      </c>
      <c r="E5" s="99">
        <f>IFERROR(VLOOKUP(Table_11[[#This Row],[L3 Event1]],Table16[#All],2,FALSE),0)</f>
        <v>0</v>
      </c>
      <c r="F5" s="99">
        <f>IFERROR(VLOOKUP(Table_11[[#This Row],[L3 Event2]],Table16[#All],2,FALSE),0)</f>
        <v>0</v>
      </c>
      <c r="G5" s="99">
        <f>IFERROR(VLOOKUP(Table_11[[#This Row],[L3 Event3]],Table16[#All],2,FALSE),0)</f>
        <v>50</v>
      </c>
      <c r="H5" s="99">
        <f>IFERROR(VLOOKUP(Table_11[[#This Row],[L2 Event1]],Table16[#All],3,FALSE),0)</f>
        <v>0</v>
      </c>
      <c r="I5" s="99">
        <f>IFERROR(VLOOKUP(Table_11[[#This Row],[L2 Event2]],Table16[#All],3,FALSE),0)</f>
        <v>0</v>
      </c>
      <c r="J5" s="99">
        <f>IFERROR(VLOOKUP(Table_11[[#This Row],[L2 Event3]],Table16[#All],3,FALSE),0)</f>
        <v>140</v>
      </c>
      <c r="K5" s="99">
        <f>IFERROR(VLOOKUP(Table_11[[#This Row],[L2 Event4]],Table16[#All],3,FALSE),0)</f>
        <v>45</v>
      </c>
      <c r="L5" s="99">
        <f>IFERROR(VLOOKUP(Table_11[[#This Row],[L1 Event1]],Table16[#All],4,FALSE),0)</f>
        <v>65</v>
      </c>
      <c r="M5" s="5">
        <f>SUM(E5:L5)</f>
        <v>300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255</v>
      </c>
      <c r="O5" s="5" cm="1">
        <f t="array" aca="1" ref="O5" ca="1">IFERROR(SUM(LARGE(OFFSET(E5,0,0,1,'points tables'!$G$2),{1,2})/2*3),(IFERROR(SUM(LARGE(OFFSET(E5,0,0,1,'points tables'!$G$2),{1})/2*3),0)))</f>
        <v>307.5</v>
      </c>
      <c r="P5" s="78">
        <f ca="1">IF(D5=3,N5,O5)</f>
        <v>255</v>
      </c>
      <c r="Q5" s="6" cm="1">
        <f t="array" ref="Q5">IFERROR(SUM(LARGE(E5:L5,{1,2,3,4})),0)</f>
        <v>300</v>
      </c>
      <c r="R5" s="44"/>
      <c r="S5" s="44"/>
      <c r="T5" s="44">
        <v>1</v>
      </c>
      <c r="U5" s="44"/>
      <c r="V5" s="44"/>
      <c r="W5" s="44">
        <v>1</v>
      </c>
      <c r="X5" s="44">
        <v>5</v>
      </c>
      <c r="Y5" s="44">
        <v>4</v>
      </c>
      <c r="Z5" s="8"/>
      <c r="AA5" s="8"/>
      <c r="AB5" s="8"/>
      <c r="AC5" s="8"/>
    </row>
    <row r="6" spans="1:29" ht="18.75" customHeight="1" x14ac:dyDescent="0.3">
      <c r="A6" s="16">
        <v>3</v>
      </c>
      <c r="B6" s="73" t="s">
        <v>82</v>
      </c>
      <c r="C6" s="4" t="s">
        <v>7</v>
      </c>
      <c r="D6" s="5">
        <v>3</v>
      </c>
      <c r="E6" s="99">
        <f>IFERROR(VLOOKUP(Table_11[[#This Row],[L3 Event1]],Table16[#All],2,FALSE),0)</f>
        <v>0</v>
      </c>
      <c r="F6" s="99">
        <f>IFERROR(VLOOKUP(Table_11[[#This Row],[L3 Event2]],Table16[#All],2,FALSE),0)</f>
        <v>50</v>
      </c>
      <c r="G6" s="99">
        <f>IFERROR(VLOOKUP(Table_11[[#This Row],[L3 Event3]],Table16[#All],2,FALSE),0)</f>
        <v>0</v>
      </c>
      <c r="H6" s="99">
        <f>IFERROR(VLOOKUP(Table_11[[#This Row],[L2 Event1]],Table16[#All],3,FALSE),0)</f>
        <v>140</v>
      </c>
      <c r="I6" s="99">
        <f>IFERROR(VLOOKUP(Table_11[[#This Row],[L2 Event2]],Table16[#All],3,FALSE),0)</f>
        <v>0</v>
      </c>
      <c r="J6" s="99">
        <f>IFERROR(VLOOKUP(Table_11[[#This Row],[L2 Event3]],Table16[#All],3,FALSE),0)</f>
        <v>0</v>
      </c>
      <c r="K6" s="99">
        <f>IFERROR(VLOOKUP(Table_11[[#This Row],[L2 Event4]],Table16[#All],3,FALSE),0)</f>
        <v>0</v>
      </c>
      <c r="L6" s="99">
        <f>IFERROR(VLOOKUP(Table_11[[#This Row],[L1 Event1]],Table16[#All],4,FALSE),0)</f>
        <v>0</v>
      </c>
      <c r="M6" s="5">
        <f>SUM(E6:L6)</f>
        <v>190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190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78">
        <f ca="1">IF(D6=3,N6,O6)</f>
        <v>190</v>
      </c>
      <c r="Q6" s="6" cm="1">
        <f t="array" ref="Q6">IFERROR(SUM(LARGE(E6:L6,{1,2,3,4})),0)</f>
        <v>190</v>
      </c>
      <c r="R6" s="44"/>
      <c r="S6" s="44">
        <v>1</v>
      </c>
      <c r="T6" s="44"/>
      <c r="U6" s="44">
        <v>1</v>
      </c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302</v>
      </c>
      <c r="C7" s="4" t="s">
        <v>7</v>
      </c>
      <c r="D7" s="5">
        <v>3</v>
      </c>
      <c r="E7" s="99">
        <f>IFERROR(VLOOKUP(Table_11[[#This Row],[L3 Event1]],Table16[#All],2,FALSE),0)</f>
        <v>0</v>
      </c>
      <c r="F7" s="99">
        <f>IFERROR(VLOOKUP(Table_11[[#This Row],[L3 Event2]],Table16[#All],2,FALSE),0)</f>
        <v>0</v>
      </c>
      <c r="G7" s="99">
        <f>IFERROR(VLOOKUP(Table_11[[#This Row],[L3 Event3]],Table16[#All],2,FALSE),0)</f>
        <v>0</v>
      </c>
      <c r="H7" s="99">
        <f>IFERROR(VLOOKUP(Table_11[[#This Row],[L2 Event1]],Table16[#All],3,FALSE),0)</f>
        <v>0</v>
      </c>
      <c r="I7" s="99">
        <f>IFERROR(VLOOKUP(Table_11[[#This Row],[L2 Event2]],Table16[#All],3,FALSE),0)</f>
        <v>0</v>
      </c>
      <c r="J7" s="99">
        <f>IFERROR(VLOOKUP(Table_11[[#This Row],[L2 Event3]],Table16[#All],3,FALSE),0)</f>
        <v>0</v>
      </c>
      <c r="K7" s="99">
        <f>IFERROR(VLOOKUP(Table_11[[#This Row],[L2 Event4]],Table16[#All],3,FALSE),0)</f>
        <v>0</v>
      </c>
      <c r="L7" s="99">
        <f>IFERROR(VLOOKUP(Table_11[[#This Row],[L1 Event1]],Table16[#All],4,FALSE),0)</f>
        <v>175</v>
      </c>
      <c r="M7" s="5">
        <f>SUM(E7:L7)</f>
        <v>175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175</v>
      </c>
      <c r="O7" s="5" cm="1">
        <f t="array" aca="1" ref="O7" ca="1">IFERROR(SUM(LARGE(OFFSET(E7,0,0,1,'points tables'!$G$2),{1,2})/2*3),(IFERROR(SUM(LARGE(OFFSET(E7,0,0,1,'points tables'!$G$2),{1})/2*3),0)))</f>
        <v>262.5</v>
      </c>
      <c r="P7" s="78">
        <f ca="1">IF(D7=3,N7,O7)</f>
        <v>175</v>
      </c>
      <c r="Q7" s="6" cm="1">
        <f t="array" ref="Q7">IFERROR(SUM(LARGE(E7:L7,{1,2,3,4})),0)</f>
        <v>175</v>
      </c>
      <c r="R7" s="46"/>
      <c r="S7" s="46"/>
      <c r="T7" s="5"/>
      <c r="U7" s="5"/>
      <c r="V7" s="5"/>
      <c r="W7" s="5"/>
      <c r="X7" s="5"/>
      <c r="Y7" s="5">
        <v>1</v>
      </c>
      <c r="Z7" s="8"/>
      <c r="AA7" s="8"/>
      <c r="AB7" s="8"/>
      <c r="AC7" s="8"/>
    </row>
    <row r="8" spans="1:29" ht="18.75" customHeight="1" x14ac:dyDescent="0.3">
      <c r="A8" s="16">
        <v>5</v>
      </c>
      <c r="B8" s="1" t="s">
        <v>219</v>
      </c>
      <c r="C8" s="4" t="s">
        <v>7</v>
      </c>
      <c r="D8" s="5">
        <v>3</v>
      </c>
      <c r="E8" s="99">
        <f>IFERROR(VLOOKUP(Table_11[[#This Row],[L3 Event1]],Table16[#All],2,FALSE),0)</f>
        <v>0</v>
      </c>
      <c r="F8" s="99">
        <f>IFERROR(VLOOKUP(Table_11[[#This Row],[L3 Event2]],Table16[#All],2,FALSE),0)</f>
        <v>0</v>
      </c>
      <c r="G8" s="99">
        <f>IFERROR(VLOOKUP(Table_11[[#This Row],[L3 Event3]],Table16[#All],2,FALSE),0)</f>
        <v>0</v>
      </c>
      <c r="H8" s="99">
        <f>IFERROR(VLOOKUP(Table_11[[#This Row],[L2 Event1]],Table16[#All],3,FALSE),0)</f>
        <v>100</v>
      </c>
      <c r="I8" s="99">
        <f>IFERROR(VLOOKUP(Table_11[[#This Row],[L2 Event2]],Table16[#All],3,FALSE),0)</f>
        <v>0</v>
      </c>
      <c r="J8" s="99">
        <f>IFERROR(VLOOKUP(Table_11[[#This Row],[L2 Event3]],Table16[#All],3,FALSE),0)</f>
        <v>0</v>
      </c>
      <c r="K8" s="99">
        <f>IFERROR(VLOOKUP(Table_11[[#This Row],[L2 Event4]],Table16[#All],3,FALSE),0)</f>
        <v>0</v>
      </c>
      <c r="L8" s="99">
        <f>IFERROR(VLOOKUP(Table_11[[#This Row],[L1 Event1]],Table16[#All],4,FALSE),0)</f>
        <v>0</v>
      </c>
      <c r="M8" s="5">
        <f>SUM(E8:L8)</f>
        <v>100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100</v>
      </c>
      <c r="O8" s="5" cm="1">
        <f t="array" aca="1" ref="O8" ca="1">IFERROR(SUM(LARGE(OFFSET(E8,0,0,1,'points tables'!$G$2),{1,2})/2*3),(IFERROR(SUM(LARGE(OFFSET(E8,0,0,1,'points tables'!$G$2),{1})/2*3),0)))</f>
        <v>150</v>
      </c>
      <c r="P8" s="78">
        <f ca="1">IF(D8=3,N8,O8)</f>
        <v>100</v>
      </c>
      <c r="Q8" s="6" cm="1">
        <f t="array" ref="Q8">IFERROR(SUM(LARGE(E8:L8,{1,2,3,4})),0)</f>
        <v>100</v>
      </c>
      <c r="R8" s="44"/>
      <c r="S8" s="44"/>
      <c r="T8" s="44"/>
      <c r="U8" s="44">
        <v>2</v>
      </c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16">
        <v>6</v>
      </c>
      <c r="B9" s="8" t="s">
        <v>303</v>
      </c>
      <c r="C9" s="4" t="s">
        <v>7</v>
      </c>
      <c r="D9" s="5">
        <v>3</v>
      </c>
      <c r="E9" s="99">
        <f>IFERROR(VLOOKUP(Table_11[[#This Row],[L3 Event1]],Table16[#All],2,FALSE),0)</f>
        <v>0</v>
      </c>
      <c r="F9" s="99">
        <f>IFERROR(VLOOKUP(Table_11[[#This Row],[L3 Event2]],Table16[#All],2,FALSE),0)</f>
        <v>0</v>
      </c>
      <c r="G9" s="99">
        <f>IFERROR(VLOOKUP(Table_11[[#This Row],[L3 Event3]],Table16[#All],2,FALSE),0)</f>
        <v>0</v>
      </c>
      <c r="H9" s="99">
        <f>IFERROR(VLOOKUP(Table_11[[#This Row],[L2 Event1]],Table16[#All],3,FALSE),0)</f>
        <v>0</v>
      </c>
      <c r="I9" s="99">
        <f>IFERROR(VLOOKUP(Table_11[[#This Row],[L2 Event2]],Table16[#All],3,FALSE),0)</f>
        <v>0</v>
      </c>
      <c r="J9" s="99">
        <f>IFERROR(VLOOKUP(Table_11[[#This Row],[L2 Event3]],Table16[#All],3,FALSE),0)</f>
        <v>0</v>
      </c>
      <c r="K9" s="99">
        <f>IFERROR(VLOOKUP(Table_11[[#This Row],[L2 Event4]],Table16[#All],3,FALSE),0)</f>
        <v>0</v>
      </c>
      <c r="L9" s="99">
        <f>IFERROR(VLOOKUP(Table_11[[#This Row],[L1 Event1]],Table16[#All],4,FALSE),0)</f>
        <v>90</v>
      </c>
      <c r="M9" s="5">
        <f>SUM(E9:L9)</f>
        <v>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90</v>
      </c>
      <c r="O9" s="5" cm="1">
        <f t="array" aca="1" ref="O9" ca="1">IFERROR(SUM(LARGE(OFFSET(E9,0,0,1,'points tables'!$G$2),{1,2})/2*3),(IFERROR(SUM(LARGE(OFFSET(E9,0,0,1,'points tables'!$G$2),{1})/2*3),0)))</f>
        <v>135</v>
      </c>
      <c r="P9" s="78">
        <f ca="1">IF(D9=3,N9,O9)</f>
        <v>90</v>
      </c>
      <c r="Q9" s="6" cm="1">
        <f t="array" ref="Q9">IFERROR(SUM(LARGE(E9:L9,{1,2,3,4})),0)</f>
        <v>90</v>
      </c>
      <c r="R9" s="6"/>
      <c r="S9" s="46"/>
      <c r="T9" s="5"/>
      <c r="U9" s="5"/>
      <c r="V9" s="5"/>
      <c r="W9" s="5"/>
      <c r="X9" s="5"/>
      <c r="Y9" s="5">
        <v>3</v>
      </c>
      <c r="Z9" s="8"/>
      <c r="AA9" s="8"/>
      <c r="AB9" s="8"/>
      <c r="AC9" s="8"/>
    </row>
    <row r="10" spans="1:29" ht="18.75" customHeight="1" x14ac:dyDescent="0.3">
      <c r="A10" s="16">
        <v>7</v>
      </c>
      <c r="C10" s="4" t="s">
        <v>7</v>
      </c>
      <c r="D10" s="5">
        <v>3</v>
      </c>
      <c r="E10" s="99">
        <f>IFERROR(VLOOKUP(Table_11[[#This Row],[L3 Event1]],Table16[#All],2,FALSE),0)</f>
        <v>0</v>
      </c>
      <c r="F10" s="99">
        <f>IFERROR(VLOOKUP(Table_11[[#This Row],[L3 Event2]],Table16[#All],2,FALSE),0)</f>
        <v>0</v>
      </c>
      <c r="G10" s="99">
        <f>IFERROR(VLOOKUP(Table_11[[#This Row],[L3 Event3]],Table16[#All],2,FALSE),0)</f>
        <v>0</v>
      </c>
      <c r="H10" s="99">
        <f>IFERROR(VLOOKUP(Table_11[[#This Row],[L2 Event1]],Table16[#All],3,FALSE),0)</f>
        <v>0</v>
      </c>
      <c r="I10" s="99">
        <f>IFERROR(VLOOKUP(Table_11[[#This Row],[L2 Event2]],Table16[#All],3,FALSE),0)</f>
        <v>0</v>
      </c>
      <c r="J10" s="99">
        <f>IFERROR(VLOOKUP(Table_11[[#This Row],[L2 Event3]],Table16[#All],3,FALSE),0)</f>
        <v>0</v>
      </c>
      <c r="K10" s="99">
        <f>IFERROR(VLOOKUP(Table_11[[#This Row],[L2 Event4]],Table16[#All],3,FALSE),0)</f>
        <v>0</v>
      </c>
      <c r="L10" s="99">
        <f>IFERROR(VLOOKUP(Table_11[[#This Row],[L1 Event1]],Table16[#All],4,FALSE),0)</f>
        <v>0</v>
      </c>
      <c r="M10" s="5">
        <f>SUM(E10:L10)</f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8">
        <f ca="1">IF(D10=3,N10,O10)</f>
        <v>0</v>
      </c>
      <c r="Q10" s="6" cm="1">
        <f t="array" ref="Q10">IFERROR(SUM(LARGE(E10:L10,{1,2,3,4})),0)</f>
        <v>0</v>
      </c>
      <c r="R10" s="6"/>
      <c r="S10" s="46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6">
        <v>8</v>
      </c>
      <c r="B11" s="75"/>
      <c r="C11" s="4" t="s">
        <v>7</v>
      </c>
      <c r="D11" s="5">
        <v>3</v>
      </c>
      <c r="E11" s="99">
        <f>IFERROR(VLOOKUP(Table_11[[#This Row],[L3 Event1]],Table16[#All],2,FALSE),0)</f>
        <v>0</v>
      </c>
      <c r="F11" s="99">
        <f>IFERROR(VLOOKUP(Table_11[[#This Row],[L3 Event2]],Table16[#All],2,FALSE),0)</f>
        <v>0</v>
      </c>
      <c r="G11" s="99">
        <f>IFERROR(VLOOKUP(Table_11[[#This Row],[L3 Event3]],Table16[#All],2,FALSE),0)</f>
        <v>0</v>
      </c>
      <c r="H11" s="99">
        <f>IFERROR(VLOOKUP(Table_11[[#This Row],[L2 Event1]],Table16[#All],3,FALSE),0)</f>
        <v>0</v>
      </c>
      <c r="I11" s="99">
        <f>IFERROR(VLOOKUP(Table_11[[#This Row],[L2 Event2]],Table16[#All],3,FALSE),0)</f>
        <v>0</v>
      </c>
      <c r="J11" s="99">
        <f>IFERROR(VLOOKUP(Table_11[[#This Row],[L2 Event3]],Table16[#All],3,FALSE),0)</f>
        <v>0</v>
      </c>
      <c r="K11" s="99">
        <f>IFERROR(VLOOKUP(Table_11[[#This Row],[L2 Event4]],Table16[#All],3,FALSE),0)</f>
        <v>0</v>
      </c>
      <c r="L11" s="99">
        <f>IFERROR(VLOOKUP(Table_11[[#This Row],[L1 Event1]],Table16[#All],4,FALSE),0)</f>
        <v>0</v>
      </c>
      <c r="M11" s="5">
        <f>SUM(E11:L11)</f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8">
        <f ca="1">IF(D11=3,N11,O11)</f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75"/>
      <c r="C12" s="4" t="s">
        <v>7</v>
      </c>
      <c r="D12" s="5">
        <v>3</v>
      </c>
      <c r="E12" s="99">
        <f>IFERROR(VLOOKUP(Table_11[[#This Row],[L3 Event1]],Table16[#All],2,FALSE),0)</f>
        <v>0</v>
      </c>
      <c r="F12" s="99">
        <f>IFERROR(VLOOKUP(Table_11[[#This Row],[L3 Event2]],Table16[#All],2,FALSE),0)</f>
        <v>0</v>
      </c>
      <c r="G12" s="99">
        <f>IFERROR(VLOOKUP(Table_11[[#This Row],[L3 Event3]],Table16[#All],2,FALSE),0)</f>
        <v>0</v>
      </c>
      <c r="H12" s="99">
        <f>IFERROR(VLOOKUP(Table_11[[#This Row],[L2 Event1]],Table16[#All],3,FALSE),0)</f>
        <v>0</v>
      </c>
      <c r="I12" s="99">
        <f>IFERROR(VLOOKUP(Table_11[[#This Row],[L2 Event2]],Table16[#All],3,FALSE),0)</f>
        <v>0</v>
      </c>
      <c r="J12" s="99">
        <f>IFERROR(VLOOKUP(Table_11[[#This Row],[L2 Event3]],Table16[#All],3,FALSE),0)</f>
        <v>0</v>
      </c>
      <c r="K12" s="99">
        <f>IFERROR(VLOOKUP(Table_11[[#This Row],[L2 Event4]],Table16[#All],3,FALSE),0)</f>
        <v>0</v>
      </c>
      <c r="L12" s="99">
        <f>IFERROR(VLOOKUP(Table_11[[#This Row],[L1 Event1]],Table16[#All],4,FALSE),0)</f>
        <v>0</v>
      </c>
      <c r="M12" s="5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8">
        <f ca="1">IF(D12=3,N12,O12)</f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C13" s="4" t="s">
        <v>7</v>
      </c>
      <c r="D13" s="5">
        <v>3</v>
      </c>
      <c r="E13" s="99">
        <f>IFERROR(VLOOKUP(Table_11[[#This Row],[L3 Event1]],Table16[#All],2,FALSE),0)</f>
        <v>0</v>
      </c>
      <c r="F13" s="99">
        <f>IFERROR(VLOOKUP(Table_11[[#This Row],[L3 Event2]],Table16[#All],2,FALSE),0)</f>
        <v>0</v>
      </c>
      <c r="G13" s="99">
        <f>IFERROR(VLOOKUP(Table_11[[#This Row],[L3 Event3]],Table16[#All],2,FALSE),0)</f>
        <v>0</v>
      </c>
      <c r="H13" s="99">
        <f>IFERROR(VLOOKUP(Table_11[[#This Row],[L2 Event1]],Table16[#All],3,FALSE),0)</f>
        <v>0</v>
      </c>
      <c r="I13" s="99">
        <f>IFERROR(VLOOKUP(Table_11[[#This Row],[L2 Event2]],Table16[#All],3,FALSE),0)</f>
        <v>0</v>
      </c>
      <c r="J13" s="99">
        <f>IFERROR(VLOOKUP(Table_11[[#This Row],[L2 Event3]],Table16[#All],3,FALSE),0)</f>
        <v>0</v>
      </c>
      <c r="K13" s="99">
        <f>IFERROR(VLOOKUP(Table_11[[#This Row],[L2 Event4]],Table16[#All],3,FALSE),0)</f>
        <v>0</v>
      </c>
      <c r="L13" s="99">
        <f>IFERROR(VLOOKUP(Table_11[[#This Row],[L1 Event1]],Table16[#All],4,FALSE),0)</f>
        <v>0</v>
      </c>
      <c r="M13" s="5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8">
        <f ca="1">IF(D13=3,N13,O13)</f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16">
        <v>11</v>
      </c>
      <c r="B14" s="15"/>
      <c r="C14" s="4" t="s">
        <v>7</v>
      </c>
      <c r="D14" s="5">
        <v>3</v>
      </c>
      <c r="E14" s="99">
        <f>IFERROR(VLOOKUP(Table_11[[#This Row],[L3 Event1]],Table16[#All],2,FALSE),0)</f>
        <v>0</v>
      </c>
      <c r="F14" s="99">
        <f>IFERROR(VLOOKUP(Table_11[[#This Row],[L3 Event2]],Table16[#All],2,FALSE),0)</f>
        <v>0</v>
      </c>
      <c r="G14" s="99">
        <f>IFERROR(VLOOKUP(Table_11[[#This Row],[L3 Event3]],Table16[#All],2,FALSE),0)</f>
        <v>0</v>
      </c>
      <c r="H14" s="99">
        <f>IFERROR(VLOOKUP(Table_11[[#This Row],[L2 Event1]],Table16[#All],3,FALSE),0)</f>
        <v>0</v>
      </c>
      <c r="I14" s="99">
        <f>IFERROR(VLOOKUP(Table_11[[#This Row],[L2 Event2]],Table16[#All],3,FALSE),0)</f>
        <v>0</v>
      </c>
      <c r="J14" s="99">
        <f>IFERROR(VLOOKUP(Table_11[[#This Row],[L2 Event3]],Table16[#All],3,FALSE),0)</f>
        <v>0</v>
      </c>
      <c r="K14" s="99">
        <f>IFERROR(VLOOKUP(Table_11[[#This Row],[L2 Event4]],Table16[#All],3,FALSE),0)</f>
        <v>0</v>
      </c>
      <c r="L14" s="99">
        <f>IFERROR(VLOOKUP(Table_11[[#This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8">
        <f ca="1">IF(D14=3,N14,O14)</f>
        <v>0</v>
      </c>
      <c r="Q14" s="6" cm="1">
        <f t="array" ref="Q14">IFERROR(SUM(LARGE(E14:L14,{1,2,3,4})),0)</f>
        <v>0</v>
      </c>
      <c r="R14" s="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4" t="s">
        <v>7</v>
      </c>
      <c r="D15" s="5">
        <v>3</v>
      </c>
      <c r="E15" s="99">
        <f>IFERROR(VLOOKUP(Table_11[[#This Row],[L3 Event1]],Table16[#All],2,FALSE),0)</f>
        <v>0</v>
      </c>
      <c r="F15" s="99">
        <f>IFERROR(VLOOKUP(Table_11[[#This Row],[L3 Event2]],Table16[#All],2,FALSE),0)</f>
        <v>0</v>
      </c>
      <c r="G15" s="99">
        <f>IFERROR(VLOOKUP(Table_11[[#This Row],[L3 Event3]],Table16[#All],2,FALSE),0)</f>
        <v>0</v>
      </c>
      <c r="H15" s="99">
        <f>IFERROR(VLOOKUP(Table_11[[#This Row],[L2 Event1]],Table16[#All],3,FALSE),0)</f>
        <v>0</v>
      </c>
      <c r="I15" s="99">
        <f>IFERROR(VLOOKUP(Table_11[[#This Row],[L2 Event2]],Table16[#All],3,FALSE),0)</f>
        <v>0</v>
      </c>
      <c r="J15" s="99">
        <f>IFERROR(VLOOKUP(Table_11[[#This Row],[L2 Event3]],Table16[#All],3,FALSE),0)</f>
        <v>0</v>
      </c>
      <c r="K15" s="99">
        <f>IFERROR(VLOOKUP(Table_11[[#This Row],[L2 Event4]],Table16[#All],3,FALSE),0)</f>
        <v>0</v>
      </c>
      <c r="L15" s="99">
        <f>IFERROR(VLOOKUP(Table_11[[#This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8">
        <f ca="1">IF(D15=3,N15,O15)</f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4" t="s">
        <v>7</v>
      </c>
      <c r="D16" s="5">
        <v>3</v>
      </c>
      <c r="E16" s="99">
        <f>IFERROR(VLOOKUP(Table_11[[#This Row],[L3 Event1]],Table16[#All],2,FALSE),0)</f>
        <v>0</v>
      </c>
      <c r="F16" s="99">
        <f>IFERROR(VLOOKUP(Table_11[[#This Row],[L3 Event2]],Table16[#All],2,FALSE),0)</f>
        <v>0</v>
      </c>
      <c r="G16" s="99">
        <f>IFERROR(VLOOKUP(Table_11[[#This Row],[L3 Event3]],Table16[#All],2,FALSE),0)</f>
        <v>0</v>
      </c>
      <c r="H16" s="99">
        <f>IFERROR(VLOOKUP(Table_11[[#This Row],[L2 Event1]],Table16[#All],3,FALSE),0)</f>
        <v>0</v>
      </c>
      <c r="I16" s="99">
        <f>IFERROR(VLOOKUP(Table_11[[#This Row],[L2 Event2]],Table16[#All],3,FALSE),0)</f>
        <v>0</v>
      </c>
      <c r="J16" s="99">
        <f>IFERROR(VLOOKUP(Table_11[[#This Row],[L2 Event3]],Table16[#All],3,FALSE),0)</f>
        <v>0</v>
      </c>
      <c r="K16" s="99">
        <f>IFERROR(VLOOKUP(Table_11[[#This Row],[L2 Event4]],Table16[#All],3,FALSE),0)</f>
        <v>0</v>
      </c>
      <c r="L16" s="99">
        <f>IFERROR(VLOOKUP(Table_11[[#This Row],[L1 Event1]],Table16[#All],4,FALSE),0)</f>
        <v>0</v>
      </c>
      <c r="M16" s="28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ca="1">IF(D16=3,N16,O16)</f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11</v>
      </c>
      <c r="C17" s="4" t="s">
        <v>171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183</v>
      </c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8" type="noConversion"/>
  <conditionalFormatting sqref="B4:B16">
    <cfRule type="duplicateValues" dxfId="0" priority="1"/>
  </conditionalFormatting>
  <pageMargins left="0.7" right="0.7" top="0.75" bottom="0.75" header="0" footer="0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zoomScale="120" zoomScaleNormal="120"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18.85546875" customWidth="1"/>
    <col min="3" max="3" width="10.85546875" customWidth="1"/>
    <col min="4" max="4" width="12.85546875" hidden="1" customWidth="1"/>
    <col min="5" max="9" width="14.5703125" customWidth="1"/>
    <col min="11" max="12" width="14.5703125" customWidth="1"/>
    <col min="13" max="13" width="9.7109375" customWidth="1"/>
    <col min="14" max="14" width="17.85546875" hidden="1" customWidth="1"/>
    <col min="15" max="15" width="11.85546875" hidden="1" customWidth="1"/>
    <col min="16" max="16" width="17.140625" customWidth="1"/>
    <col min="17" max="17" width="14.710937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16">
        <v>1</v>
      </c>
      <c r="B4" s="9" t="s">
        <v>80</v>
      </c>
      <c r="C4" s="8" t="s">
        <v>7</v>
      </c>
      <c r="D4" s="5">
        <v>3</v>
      </c>
      <c r="E4" s="99">
        <f>IFERROR(VLOOKUP(Table_1116[[#This Row],[L3 Event1]],Table16[#All],2,FALSE),0)</f>
        <v>0</v>
      </c>
      <c r="F4" s="99">
        <f>IFERROR(VLOOKUP(Table_1116[[#This Row],[L3 Event2]],Table16[#All],2,FALSE),0)</f>
        <v>50</v>
      </c>
      <c r="G4" s="99">
        <f>IFERROR(VLOOKUP(Table_1116[[#This Row],[L3 Event3]],Table16[#All],2,FALSE),0)</f>
        <v>50</v>
      </c>
      <c r="H4" s="99">
        <f>IFERROR(VLOOKUP(Table_1116[[#This Row],[L2 Event1]],Table16[#All],3,FALSE),0)</f>
        <v>0</v>
      </c>
      <c r="I4" s="99">
        <f>IFERROR(VLOOKUP(Table_1116[[#This Row],[L2 Event2]],Table16[#All],3,FALSE),0)</f>
        <v>140</v>
      </c>
      <c r="J4" s="99">
        <f>IFERROR(VLOOKUP(Table_1116[[#This Row],[L2 Event3]],Table16[#All],3,FALSE),0)</f>
        <v>140</v>
      </c>
      <c r="K4" s="99">
        <f>IFERROR(VLOOKUP(Table_1116[[#This Row],[L2 Event4]],Table16[#All],3,FALSE),0)</f>
        <v>140</v>
      </c>
      <c r="L4" s="99">
        <f>IFERROR(VLOOKUP(Table_1116[[#This Row],[L1 Event1]],Table16[#All],4,FALSE),0)</f>
        <v>125</v>
      </c>
      <c r="M4" s="5">
        <f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8">
        <f ca="1">IF(D4=3,N4,O4)</f>
        <v>420</v>
      </c>
      <c r="Q4" s="6" cm="1">
        <f t="array" ref="Q4">IFERROR(SUM(LARGE(E4:L4,{1,2,3,4})),0)</f>
        <v>545</v>
      </c>
      <c r="R4" s="44"/>
      <c r="S4" s="44">
        <v>1</v>
      </c>
      <c r="T4" s="44">
        <v>1</v>
      </c>
      <c r="U4" s="44"/>
      <c r="V4" s="44">
        <v>1</v>
      </c>
      <c r="W4" s="44">
        <v>1</v>
      </c>
      <c r="X4" s="44">
        <v>1</v>
      </c>
      <c r="Y4" s="44">
        <v>2</v>
      </c>
      <c r="Z4" s="8"/>
      <c r="AA4" s="8"/>
      <c r="AB4" s="8"/>
      <c r="AC4" s="8"/>
    </row>
    <row r="5" spans="1:29" ht="18.75" customHeight="1" x14ac:dyDescent="0.3">
      <c r="A5" s="16">
        <v>2</v>
      </c>
      <c r="B5" s="9" t="s">
        <v>79</v>
      </c>
      <c r="C5" s="8" t="s">
        <v>7</v>
      </c>
      <c r="D5" s="5">
        <v>3</v>
      </c>
      <c r="E5" s="99">
        <f>IFERROR(VLOOKUP(Table_1116[[#This Row],[L3 Event1]],Table16[#All],2,FALSE),0)</f>
        <v>0</v>
      </c>
      <c r="F5" s="99">
        <f>IFERROR(VLOOKUP(Table_1116[[#This Row],[L3 Event2]],Table16[#All],2,FALSE),0)</f>
        <v>0</v>
      </c>
      <c r="G5" s="99">
        <f>IFERROR(VLOOKUP(Table_1116[[#This Row],[L3 Event3]],Table16[#All],2,FALSE),0)</f>
        <v>0</v>
      </c>
      <c r="H5" s="99">
        <f>IFERROR(VLOOKUP(Table_1116[[#This Row],[L2 Event1]],Table16[#All],3,FALSE),0)</f>
        <v>140</v>
      </c>
      <c r="I5" s="99">
        <f>IFERROR(VLOOKUP(Table_1116[[#This Row],[L2 Event2]],Table16[#All],3,FALSE),0)</f>
        <v>100</v>
      </c>
      <c r="J5" s="99">
        <f>IFERROR(VLOOKUP(Table_1116[[#This Row],[L2 Event3]],Table16[#All],3,FALSE),0)</f>
        <v>0</v>
      </c>
      <c r="K5" s="99">
        <f>IFERROR(VLOOKUP(Table_1116[[#This Row],[L2 Event4]],Table16[#All],3,FALSE),0)</f>
        <v>100</v>
      </c>
      <c r="L5" s="99">
        <f>IFERROR(VLOOKUP(Table_1116[[#This Row],[L1 Event1]],Table16[#All],4,FALSE),0)</f>
        <v>175</v>
      </c>
      <c r="M5" s="5">
        <f>SUM(E5:L5)</f>
        <v>515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415</v>
      </c>
      <c r="O5" s="5" cm="1">
        <f t="array" aca="1" ref="O5" ca="1">IFERROR(SUM(LARGE(OFFSET(E5,0,0,1,'points tables'!$G$2),{1,2})/2*3),(IFERROR(SUM(LARGE(OFFSET(E5,0,0,1,'points tables'!$G$2),{1})/2*3),0)))</f>
        <v>472.5</v>
      </c>
      <c r="P5" s="78">
        <f ca="1">IF(D5=3,N5,O5)</f>
        <v>415</v>
      </c>
      <c r="Q5" s="6" cm="1">
        <f t="array" ref="Q5">IFERROR(SUM(LARGE(E5:L5,{1,2,3,4})),0)</f>
        <v>515</v>
      </c>
      <c r="R5" s="44"/>
      <c r="S5" s="44"/>
      <c r="T5" s="44"/>
      <c r="U5" s="44">
        <v>1</v>
      </c>
      <c r="V5" s="44">
        <v>2</v>
      </c>
      <c r="W5" s="44"/>
      <c r="X5" s="44">
        <v>2</v>
      </c>
      <c r="Y5" s="44">
        <v>1</v>
      </c>
      <c r="Z5" s="8"/>
      <c r="AA5" s="8"/>
      <c r="AB5" s="8"/>
      <c r="AC5" s="8"/>
    </row>
    <row r="6" spans="1:29" ht="18.75" customHeight="1" x14ac:dyDescent="0.3">
      <c r="A6" s="16">
        <v>3</v>
      </c>
      <c r="B6" s="9" t="s">
        <v>83</v>
      </c>
      <c r="C6" s="8" t="s">
        <v>7</v>
      </c>
      <c r="D6" s="5">
        <v>3</v>
      </c>
      <c r="E6" s="99">
        <f>IFERROR(VLOOKUP(Table_1116[[#This Row],[L3 Event1]],Table16[#All],2,FALSE),0)</f>
        <v>0</v>
      </c>
      <c r="F6" s="99">
        <f>IFERROR(VLOOKUP(Table_1116[[#This Row],[L3 Event2]],Table16[#All],2,FALSE),0)</f>
        <v>0</v>
      </c>
      <c r="G6" s="99">
        <f>IFERROR(VLOOKUP(Table_1116[[#This Row],[L3 Event3]],Table16[#All],2,FALSE),0)</f>
        <v>35</v>
      </c>
      <c r="H6" s="99">
        <f>IFERROR(VLOOKUP(Table_1116[[#This Row],[L2 Event1]],Table16[#All],3,FALSE),0)</f>
        <v>100</v>
      </c>
      <c r="I6" s="99">
        <f>IFERROR(VLOOKUP(Table_1116[[#This Row],[L2 Event2]],Table16[#All],3,FALSE),0)</f>
        <v>0</v>
      </c>
      <c r="J6" s="99">
        <f>IFERROR(VLOOKUP(Table_1116[[#This Row],[L2 Event3]],Table16[#All],3,FALSE),0)</f>
        <v>100</v>
      </c>
      <c r="K6" s="99">
        <f>IFERROR(VLOOKUP(Table_1116[[#This Row],[L2 Event4]],Table16[#All],3,FALSE),0)</f>
        <v>0</v>
      </c>
      <c r="L6" s="99">
        <f>IFERROR(VLOOKUP(Table_1116[[#This Row],[L1 Event1]],Table16[#All],4,FALSE),0)</f>
        <v>90</v>
      </c>
      <c r="M6" s="5">
        <f>SUM(E6:L6)</f>
        <v>325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290</v>
      </c>
      <c r="O6" s="5" cm="1">
        <f t="array" aca="1" ref="O6" ca="1">IFERROR(SUM(LARGE(OFFSET(E6,0,0,1,'points tables'!$G$2),{1,2})/2*3),(IFERROR(SUM(LARGE(OFFSET(E6,0,0,1,'points tables'!$G$2),{1})/2*3),0)))</f>
        <v>300</v>
      </c>
      <c r="P6" s="78">
        <f ca="1">IF(D6=3,N6,O6)</f>
        <v>290</v>
      </c>
      <c r="Q6" s="6" cm="1">
        <f t="array" ref="Q6">IFERROR(SUM(LARGE(E6:L6,{1,2,3,4})),0)</f>
        <v>325</v>
      </c>
      <c r="R6" s="44"/>
      <c r="S6" s="44"/>
      <c r="T6" s="44">
        <v>2</v>
      </c>
      <c r="U6" s="44">
        <v>2</v>
      </c>
      <c r="V6" s="44"/>
      <c r="W6" s="44">
        <v>2</v>
      </c>
      <c r="X6" s="44"/>
      <c r="Y6" s="44">
        <v>3</v>
      </c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142</v>
      </c>
      <c r="C7" s="8" t="s">
        <v>7</v>
      </c>
      <c r="D7" s="5">
        <v>3</v>
      </c>
      <c r="E7" s="99">
        <f>IFERROR(VLOOKUP(Table_1116[[#This Row],[L3 Event1]],Table16[#All],2,FALSE),0)</f>
        <v>0</v>
      </c>
      <c r="F7" s="99">
        <f>IFERROR(VLOOKUP(Table_1116[[#This Row],[L3 Event2]],Table16[#All],2,FALSE),0)</f>
        <v>35</v>
      </c>
      <c r="G7" s="99">
        <f>IFERROR(VLOOKUP(Table_1116[[#This Row],[L3 Event3]],Table16[#All],2,FALSE),0)</f>
        <v>25</v>
      </c>
      <c r="H7" s="99">
        <f>IFERROR(VLOOKUP(Table_1116[[#This Row],[L2 Event1]],Table16[#All],3,FALSE),0)</f>
        <v>0</v>
      </c>
      <c r="I7" s="99">
        <f>IFERROR(VLOOKUP(Table_1116[[#This Row],[L2 Event2]],Table16[#All],3,FALSE),0)</f>
        <v>70</v>
      </c>
      <c r="J7" s="99">
        <f>IFERROR(VLOOKUP(Table_1116[[#This Row],[L2 Event3]],Table16[#All],3,FALSE),0)</f>
        <v>70</v>
      </c>
      <c r="K7" s="99">
        <f>IFERROR(VLOOKUP(Table_1116[[#This Row],[L2 Event4]],Table16[#All],3,FALSE),0)</f>
        <v>0</v>
      </c>
      <c r="L7" s="99">
        <f>IFERROR(VLOOKUP(Table_1116[[#This Row],[L1 Event1]],Table16[#All],4,FALSE),0)</f>
        <v>65</v>
      </c>
      <c r="M7" s="5">
        <f>SUM(E7:L7)</f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205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8">
        <f ca="1">IF(D7=3,N7,O7)</f>
        <v>205</v>
      </c>
      <c r="Q7" s="6" cm="1">
        <f t="array" ref="Q7">IFERROR(SUM(LARGE(E7:L7,{1,2,3,4})),0)</f>
        <v>240</v>
      </c>
      <c r="R7" s="6"/>
      <c r="S7" s="46">
        <v>2</v>
      </c>
      <c r="T7" s="5">
        <v>3</v>
      </c>
      <c r="U7" s="5"/>
      <c r="V7" s="5">
        <v>3</v>
      </c>
      <c r="W7" s="5">
        <v>3</v>
      </c>
      <c r="X7" s="5"/>
      <c r="Y7" s="5">
        <v>4</v>
      </c>
      <c r="Z7" s="8"/>
      <c r="AA7" s="8"/>
      <c r="AB7" s="8"/>
      <c r="AC7" s="8"/>
    </row>
    <row r="8" spans="1:29" ht="18.75" customHeight="1" x14ac:dyDescent="0.3">
      <c r="A8" s="16">
        <v>5</v>
      </c>
      <c r="B8" s="8"/>
      <c r="C8" s="8" t="s">
        <v>7</v>
      </c>
      <c r="D8" s="5">
        <v>3</v>
      </c>
      <c r="E8" s="99">
        <f>IFERROR(VLOOKUP(Table_1116[[#This Row],[L3 Event1]],Table16[#All],2,FALSE),0)</f>
        <v>0</v>
      </c>
      <c r="F8" s="99">
        <f>IFERROR(VLOOKUP(Table_1116[[#This Row],[L3 Event2]],Table16[#All],2,FALSE),0)</f>
        <v>0</v>
      </c>
      <c r="G8" s="99">
        <f>IFERROR(VLOOKUP(Table_1116[[#This Row],[L3 Event3]],Table16[#All],2,FALSE),0)</f>
        <v>0</v>
      </c>
      <c r="H8" s="99">
        <f>IFERROR(VLOOKUP(Table_1116[[#This Row],[L2 Event1]],Table16[#All],3,FALSE),0)</f>
        <v>0</v>
      </c>
      <c r="I8" s="99">
        <f>IFERROR(VLOOKUP(Table_1116[[#This Row],[L2 Event2]],Table16[#All],3,FALSE),0)</f>
        <v>0</v>
      </c>
      <c r="J8" s="99">
        <f>IFERROR(VLOOKUP(Table_1116[[#This Row],[L2 Event3]],Table16[#All],3,FALSE),0)</f>
        <v>0</v>
      </c>
      <c r="K8" s="99">
        <f>IFERROR(VLOOKUP(Table_1116[[#This Row],[L2 Event4]],Table16[#All],3,FALSE),0)</f>
        <v>0</v>
      </c>
      <c r="L8" s="99">
        <f>IFERROR(VLOOKUP(Table_1116[[#This Row],[L1 Event1]],Table16[#All],4,FALSE),0)</f>
        <v>0</v>
      </c>
      <c r="M8" s="5">
        <f>SUM(E8:L8)</f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8">
        <f ca="1">IF(D8=3,N8,O8)</f>
        <v>0</v>
      </c>
      <c r="Q8" s="6" cm="1">
        <f t="array" ref="Q8">IFERROR(SUM(LARGE(E8:L8,{1,2,3,4})),0)</f>
        <v>0</v>
      </c>
      <c r="R8" s="6"/>
      <c r="S8" s="46"/>
      <c r="T8" s="5"/>
      <c r="U8" s="5"/>
      <c r="V8" s="5"/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8"/>
      <c r="C9" s="8" t="s">
        <v>7</v>
      </c>
      <c r="D9" s="5">
        <v>3</v>
      </c>
      <c r="E9" s="99">
        <f>IFERROR(VLOOKUP(Table_1116[[#This Row],[L3 Event1]],Table16[#All],2,FALSE),0)</f>
        <v>0</v>
      </c>
      <c r="F9" s="99">
        <f>IFERROR(VLOOKUP(Table_1116[[#This Row],[L3 Event2]],Table16[#All],2,FALSE),0)</f>
        <v>0</v>
      </c>
      <c r="G9" s="99">
        <f>IFERROR(VLOOKUP(Table_1116[[#This Row],[L3 Event3]],Table16[#All],2,FALSE),0)</f>
        <v>0</v>
      </c>
      <c r="H9" s="99">
        <f>IFERROR(VLOOKUP(Table_1116[[#This Row],[L2 Event1]],Table16[#All],3,FALSE),0)</f>
        <v>0</v>
      </c>
      <c r="I9" s="99">
        <f>IFERROR(VLOOKUP(Table_1116[[#This Row],[L2 Event2]],Table16[#All],3,FALSE),0)</f>
        <v>0</v>
      </c>
      <c r="J9" s="99">
        <f>IFERROR(VLOOKUP(Table_1116[[#This Row],[L2 Event3]],Table16[#All],3,FALSE),0)</f>
        <v>0</v>
      </c>
      <c r="K9" s="99">
        <f>IFERROR(VLOOKUP(Table_1116[[#This Row],[L2 Event4]],Table16[#All],3,FALSE),0)</f>
        <v>0</v>
      </c>
      <c r="L9" s="99">
        <f>IFERROR(VLOOKUP(Table_1116[[#This Row],[L1 Event1]],Table16[#All],4,FALSE),0)</f>
        <v>0</v>
      </c>
      <c r="M9" s="5">
        <f>SUM(E9:L9)</f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8">
        <f ca="1">IF(D9=3,N9,O9)</f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16">
        <v>7</v>
      </c>
      <c r="B10" s="1"/>
      <c r="C10" s="4" t="s">
        <v>7</v>
      </c>
      <c r="D10" s="5">
        <v>3</v>
      </c>
      <c r="E10" s="99">
        <f>IFERROR(VLOOKUP(Table_1116[[#This Row],[L3 Event1]],Table16[#All],2,FALSE),0)</f>
        <v>0</v>
      </c>
      <c r="F10" s="99">
        <f>IFERROR(VLOOKUP(Table_1116[[#This Row],[L3 Event2]],Table16[#All],2,FALSE),0)</f>
        <v>0</v>
      </c>
      <c r="G10" s="99">
        <f>IFERROR(VLOOKUP(Table_1116[[#This Row],[L3 Event3]],Table16[#All],2,FALSE),0)</f>
        <v>0</v>
      </c>
      <c r="H10" s="99">
        <f>IFERROR(VLOOKUP(Table_1116[[#This Row],[L2 Event1]],Table16[#All],3,FALSE),0)</f>
        <v>0</v>
      </c>
      <c r="I10" s="99">
        <f>IFERROR(VLOOKUP(Table_1116[[#This Row],[L2 Event2]],Table16[#All],3,FALSE),0)</f>
        <v>0</v>
      </c>
      <c r="J10" s="99">
        <f>IFERROR(VLOOKUP(Table_1116[[#This Row],[L2 Event3]],Table16[#All],3,FALSE),0)</f>
        <v>0</v>
      </c>
      <c r="K10" s="99">
        <f>IFERROR(VLOOKUP(Table_1116[[#This Row],[L2 Event4]],Table16[#All],3,FALSE),0)</f>
        <v>0</v>
      </c>
      <c r="L10" s="99">
        <f>IFERROR(VLOOKUP(Table_1116[[#This Row],[L1 Event1]],Table16[#All],4,FALSE),0)</f>
        <v>0</v>
      </c>
      <c r="M10" s="5">
        <f>SUM(E10:L10)</f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8">
        <f ca="1">IF(D10=3,N10,O10)</f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16">
        <v>8</v>
      </c>
      <c r="B11" s="74"/>
      <c r="C11" s="8" t="s">
        <v>7</v>
      </c>
      <c r="D11" s="5">
        <v>3</v>
      </c>
      <c r="E11" s="99">
        <f>IFERROR(VLOOKUP(Table_1116[[#This Row],[L3 Event1]],Table16[#All],2,FALSE),0)</f>
        <v>0</v>
      </c>
      <c r="F11" s="99">
        <f>IFERROR(VLOOKUP(Table_1116[[#This Row],[L3 Event2]],Table16[#All],2,FALSE),0)</f>
        <v>0</v>
      </c>
      <c r="G11" s="99">
        <f>IFERROR(VLOOKUP(Table_1116[[#This Row],[L3 Event3]],Table16[#All],2,FALSE),0)</f>
        <v>0</v>
      </c>
      <c r="H11" s="99">
        <f>IFERROR(VLOOKUP(Table_1116[[#This Row],[L2 Event1]],Table16[#All],3,FALSE),0)</f>
        <v>0</v>
      </c>
      <c r="I11" s="99">
        <f>IFERROR(VLOOKUP(Table_1116[[#This Row],[L2 Event2]],Table16[#All],3,FALSE),0)</f>
        <v>0</v>
      </c>
      <c r="J11" s="99">
        <f>IFERROR(VLOOKUP(Table_1116[[#This Row],[L2 Event3]],Table16[#All],3,FALSE),0)</f>
        <v>0</v>
      </c>
      <c r="K11" s="99">
        <f>IFERROR(VLOOKUP(Table_1116[[#This Row],[L2 Event4]],Table16[#All],3,FALSE),0)</f>
        <v>0</v>
      </c>
      <c r="L11" s="99">
        <f>IFERROR(VLOOKUP(Table_1116[[#This Row],[L1 Event1]],Table16[#All],4,FALSE),0)</f>
        <v>0</v>
      </c>
      <c r="M11" s="5">
        <f>SUM(E11:L11)</f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8">
        <f ca="1">IF(D11=3,N11,O11)</f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68"/>
      <c r="C12" s="8" t="s">
        <v>7</v>
      </c>
      <c r="D12" s="5">
        <v>3</v>
      </c>
      <c r="E12" s="99">
        <f>IFERROR(VLOOKUP(Table_1116[[#This Row],[L3 Event1]],Table16[#All],2,FALSE),0)</f>
        <v>0</v>
      </c>
      <c r="F12" s="99">
        <f>IFERROR(VLOOKUP(Table_1116[[#This Row],[L3 Event2]],Table16[#All],2,FALSE),0)</f>
        <v>0</v>
      </c>
      <c r="G12" s="99">
        <f>IFERROR(VLOOKUP(Table_1116[[#This Row],[L3 Event3]],Table16[#All],2,FALSE),0)</f>
        <v>0</v>
      </c>
      <c r="H12" s="99">
        <f>IFERROR(VLOOKUP(Table_1116[[#This Row],[L2 Event1]],Table16[#All],3,FALSE),0)</f>
        <v>0</v>
      </c>
      <c r="I12" s="99">
        <f>IFERROR(VLOOKUP(Table_1116[[#This Row],[L2 Event2]],Table16[#All],3,FALSE),0)</f>
        <v>0</v>
      </c>
      <c r="J12" s="99">
        <f>IFERROR(VLOOKUP(Table_1116[[#This Row],[L2 Event3]],Table16[#All],3,FALSE),0)</f>
        <v>0</v>
      </c>
      <c r="K12" s="99">
        <f>IFERROR(VLOOKUP(Table_1116[[#This Row],[L2 Event4]],Table16[#All],3,FALSE),0)</f>
        <v>0</v>
      </c>
      <c r="L12" s="99">
        <f>IFERROR(VLOOKUP(Table_1116[[#This Row],[L1 Event1]],Table16[#All],4,FALSE),0)</f>
        <v>0</v>
      </c>
      <c r="M12" s="5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8">
        <f ca="1">IF(D12=3,N12,O12)</f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B13" s="8"/>
      <c r="C13" s="8" t="s">
        <v>7</v>
      </c>
      <c r="D13" s="5">
        <v>3</v>
      </c>
      <c r="E13" s="99">
        <f>IFERROR(VLOOKUP(Table_1116[[#This Row],[L3 Event1]],Table16[#All],2,FALSE),0)</f>
        <v>0</v>
      </c>
      <c r="F13" s="99">
        <f>IFERROR(VLOOKUP(Table_1116[[#This Row],[L3 Event2]],Table16[#All],2,FALSE),0)</f>
        <v>0</v>
      </c>
      <c r="G13" s="99">
        <f>IFERROR(VLOOKUP(Table_1116[[#This Row],[L3 Event3]],Table16[#All],2,FALSE),0)</f>
        <v>0</v>
      </c>
      <c r="H13" s="99">
        <f>IFERROR(VLOOKUP(Table_1116[[#This Row],[L2 Event1]],Table16[#All],3,FALSE),0)</f>
        <v>0</v>
      </c>
      <c r="I13" s="99">
        <f>IFERROR(VLOOKUP(Table_1116[[#This Row],[L2 Event2]],Table16[#All],3,FALSE),0)</f>
        <v>0</v>
      </c>
      <c r="J13" s="99">
        <f>IFERROR(VLOOKUP(Table_1116[[#This Row],[L2 Event3]],Table16[#All],3,FALSE),0)</f>
        <v>0</v>
      </c>
      <c r="K13" s="99">
        <f>IFERROR(VLOOKUP(Table_1116[[#This Row],[L2 Event4]],Table16[#All],3,FALSE),0)</f>
        <v>0</v>
      </c>
      <c r="L13" s="99">
        <f>IFERROR(VLOOKUP(Table_1116[[#This Row],[L1 Event1]],Table16[#All],4,FALSE),0)</f>
        <v>0</v>
      </c>
      <c r="M13" s="5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8">
        <f ca="1">IF(D13=3,N13,O13)</f>
        <v>0</v>
      </c>
      <c r="Q13" s="6" cm="1">
        <f t="array" ref="Q13">IFERROR(SUM(LARGE(E13:L13,{1,2,3,4})),0)</f>
        <v>0</v>
      </c>
      <c r="R13" s="6"/>
      <c r="S13" s="46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6">
        <v>11</v>
      </c>
      <c r="B14" s="71"/>
      <c r="C14" s="8" t="s">
        <v>7</v>
      </c>
      <c r="D14" s="5">
        <v>3</v>
      </c>
      <c r="E14" s="99">
        <f>IFERROR(VLOOKUP(Table_1116[[#This Row],[L3 Event1]],Table16[#All],2,FALSE),0)</f>
        <v>0</v>
      </c>
      <c r="F14" s="99">
        <f>IFERROR(VLOOKUP(Table_1116[[#This Row],[L3 Event2]],Table16[#All],2,FALSE),0)</f>
        <v>0</v>
      </c>
      <c r="G14" s="99">
        <f>IFERROR(VLOOKUP(Table_1116[[#This Row],[L3 Event3]],Table16[#All],2,FALSE),0)</f>
        <v>0</v>
      </c>
      <c r="H14" s="99">
        <f>IFERROR(VLOOKUP(Table_1116[[#This Row],[L2 Event1]],Table16[#All],3,FALSE),0)</f>
        <v>0</v>
      </c>
      <c r="I14" s="99">
        <f>IFERROR(VLOOKUP(Table_1116[[#This Row],[L2 Event2]],Table16[#All],3,FALSE),0)</f>
        <v>0</v>
      </c>
      <c r="J14" s="99">
        <f>IFERROR(VLOOKUP(Table_1116[[#This Row],[L2 Event3]],Table16[#All],3,FALSE),0)</f>
        <v>0</v>
      </c>
      <c r="K14" s="99">
        <f>IFERROR(VLOOKUP(Table_1116[[#This Row],[L2 Event4]],Table16[#All],3,FALSE),0)</f>
        <v>0</v>
      </c>
      <c r="L14" s="99">
        <f>IFERROR(VLOOKUP(Table_1116[[#This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8">
        <f ca="1">IF(D14=3,N14,O14)</f>
        <v>0</v>
      </c>
      <c r="Q14" s="6" cm="1">
        <f t="array" ref="Q14">IFERROR(SUM(LARGE(E14:L14,{1,2,3,4})),0)</f>
        <v>0</v>
      </c>
      <c r="R14" s="4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8" t="s">
        <v>7</v>
      </c>
      <c r="D15" s="5">
        <v>3</v>
      </c>
      <c r="E15" s="99">
        <f>IFERROR(VLOOKUP(Table_1116[[#This Row],[L3 Event1]],Table16[#All],2,FALSE),0)</f>
        <v>0</v>
      </c>
      <c r="F15" s="99">
        <f>IFERROR(VLOOKUP(Table_1116[[#This Row],[L3 Event2]],Table16[#All],2,FALSE),0)</f>
        <v>0</v>
      </c>
      <c r="G15" s="99">
        <f>IFERROR(VLOOKUP(Table_1116[[#This Row],[L3 Event3]],Table16[#All],2,FALSE),0)</f>
        <v>0</v>
      </c>
      <c r="H15" s="99">
        <f>IFERROR(VLOOKUP(Table_1116[[#This Row],[L2 Event1]],Table16[#All],3,FALSE),0)</f>
        <v>0</v>
      </c>
      <c r="I15" s="99">
        <f>IFERROR(VLOOKUP(Table_1116[[#This Row],[L2 Event2]],Table16[#All],3,FALSE),0)</f>
        <v>0</v>
      </c>
      <c r="J15" s="99">
        <f>IFERROR(VLOOKUP(Table_1116[[#This Row],[L2 Event3]],Table16[#All],3,FALSE),0)</f>
        <v>0</v>
      </c>
      <c r="K15" s="99">
        <f>IFERROR(VLOOKUP(Table_1116[[#This Row],[L2 Event4]],Table16[#All],3,FALSE),0)</f>
        <v>0</v>
      </c>
      <c r="L15" s="99">
        <f>IFERROR(VLOOKUP(Table_1116[[#This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8">
        <f ca="1">IF(D15=3,N15,O15)</f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8" t="s">
        <v>7</v>
      </c>
      <c r="D16" s="5">
        <v>3</v>
      </c>
      <c r="E16" s="99">
        <f>IFERROR(VLOOKUP(Table_1116[[#This Row],[L3 Event1]],Table16[#All],2,FALSE),0)</f>
        <v>0</v>
      </c>
      <c r="F16" s="99">
        <f>IFERROR(VLOOKUP(Table_1116[[#This Row],[L3 Event2]],Table16[#All],2,FALSE),0)</f>
        <v>0</v>
      </c>
      <c r="G16" s="99">
        <f>IFERROR(VLOOKUP(Table_1116[[#This Row],[L3 Event3]],Table16[#All],2,FALSE),0)</f>
        <v>0</v>
      </c>
      <c r="H16" s="99">
        <f>IFERROR(VLOOKUP(Table_1116[[#This Row],[L2 Event1]],Table16[#All],3,FALSE),0)</f>
        <v>0</v>
      </c>
      <c r="I16" s="99">
        <f>IFERROR(VLOOKUP(Table_1116[[#This Row],[L2 Event2]],Table16[#All],3,FALSE),0)</f>
        <v>0</v>
      </c>
      <c r="J16" s="99">
        <f>IFERROR(VLOOKUP(Table_1116[[#This Row],[L2 Event3]],Table16[#All],3,FALSE),0)</f>
        <v>0</v>
      </c>
      <c r="K16" s="99">
        <f>IFERROR(VLOOKUP(Table_1116[[#This Row],[L2 Event4]],Table16[#All],3,FALSE),0)</f>
        <v>0</v>
      </c>
      <c r="L16" s="99">
        <f>IFERROR(VLOOKUP(Table_1116[[#This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ca="1">IF(D16=3,N16,O16)</f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11</v>
      </c>
      <c r="C17" s="8" t="s">
        <v>171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184</v>
      </c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legacy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D11" sqref="D11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43" customWidth="1"/>
  </cols>
  <sheetData>
    <row r="1" spans="1:7" ht="15.75" customHeight="1" x14ac:dyDescent="0.25">
      <c r="A1" s="40"/>
      <c r="B1" s="40" t="s">
        <v>96</v>
      </c>
      <c r="C1" s="41" t="s">
        <v>99</v>
      </c>
      <c r="D1" s="41" t="s">
        <v>100</v>
      </c>
      <c r="G1" s="36" t="s">
        <v>101</v>
      </c>
    </row>
    <row r="2" spans="1:7" ht="15.75" customHeight="1" x14ac:dyDescent="0.25">
      <c r="A2" s="55" t="s">
        <v>97</v>
      </c>
      <c r="B2" s="55" t="s">
        <v>98</v>
      </c>
      <c r="C2" s="55" t="s">
        <v>102</v>
      </c>
      <c r="D2" s="55" t="s">
        <v>103</v>
      </c>
      <c r="E2" s="42" t="s">
        <v>111</v>
      </c>
      <c r="G2" s="43">
        <v>8</v>
      </c>
    </row>
    <row r="3" spans="1:7" ht="15.75" customHeight="1" x14ac:dyDescent="0.25">
      <c r="A3" s="55">
        <v>1</v>
      </c>
      <c r="B3" s="39">
        <v>50</v>
      </c>
      <c r="C3" s="39">
        <v>140</v>
      </c>
      <c r="D3" s="39">
        <v>175</v>
      </c>
    </row>
    <row r="4" spans="1:7" ht="15.75" customHeight="1" x14ac:dyDescent="0.25">
      <c r="A4" s="55">
        <v>2</v>
      </c>
      <c r="B4" s="39">
        <v>35</v>
      </c>
      <c r="C4" s="39">
        <v>100</v>
      </c>
      <c r="D4" s="39">
        <v>125</v>
      </c>
    </row>
    <row r="5" spans="1:7" ht="15.75" customHeight="1" x14ac:dyDescent="0.25">
      <c r="A5" s="55">
        <v>3</v>
      </c>
      <c r="B5" s="39">
        <v>25</v>
      </c>
      <c r="C5" s="39">
        <v>70</v>
      </c>
      <c r="D5" s="39">
        <v>90</v>
      </c>
    </row>
    <row r="6" spans="1:7" ht="15.75" customHeight="1" x14ac:dyDescent="0.25">
      <c r="A6" s="55">
        <v>4</v>
      </c>
      <c r="B6" s="39">
        <v>20</v>
      </c>
      <c r="C6" s="39">
        <v>50</v>
      </c>
      <c r="D6" s="39">
        <v>65</v>
      </c>
    </row>
    <row r="7" spans="1:7" ht="15.75" customHeight="1" x14ac:dyDescent="0.25">
      <c r="A7" s="55">
        <v>5</v>
      </c>
      <c r="B7" s="39">
        <v>20</v>
      </c>
      <c r="C7" s="39">
        <v>45</v>
      </c>
      <c r="D7" s="39">
        <v>60</v>
      </c>
    </row>
    <row r="8" spans="1:7" ht="15.75" customHeight="1" x14ac:dyDescent="0.25">
      <c r="A8" s="55">
        <v>6</v>
      </c>
      <c r="B8" s="39">
        <v>15</v>
      </c>
      <c r="C8" s="39">
        <v>35</v>
      </c>
      <c r="D8" s="39">
        <v>45</v>
      </c>
    </row>
    <row r="9" spans="1:7" ht="15.75" customHeight="1" x14ac:dyDescent="0.25">
      <c r="A9" s="55">
        <v>7</v>
      </c>
      <c r="B9" s="39">
        <v>15</v>
      </c>
      <c r="C9" s="39">
        <v>30</v>
      </c>
      <c r="D9" s="39">
        <v>40</v>
      </c>
    </row>
    <row r="10" spans="1:7" ht="15.75" customHeight="1" x14ac:dyDescent="0.25">
      <c r="A10" s="55">
        <v>8</v>
      </c>
      <c r="B10" s="39">
        <v>10</v>
      </c>
      <c r="C10" s="39">
        <v>25</v>
      </c>
      <c r="D10" s="39">
        <v>35</v>
      </c>
    </row>
    <row r="11" spans="1:7" ht="15.75" customHeight="1" x14ac:dyDescent="0.25">
      <c r="A11" s="55">
        <v>9</v>
      </c>
      <c r="B11" s="39">
        <v>5</v>
      </c>
      <c r="C11" s="39">
        <v>30</v>
      </c>
      <c r="D11" s="39">
        <v>30</v>
      </c>
      <c r="E11" t="s">
        <v>110</v>
      </c>
    </row>
    <row r="12" spans="1:7" ht="15.75" customHeight="1" x14ac:dyDescent="0.25">
      <c r="A12" s="55">
        <v>10</v>
      </c>
      <c r="B12" s="39">
        <v>5</v>
      </c>
      <c r="C12" s="39">
        <v>15</v>
      </c>
      <c r="D12" s="39">
        <v>25</v>
      </c>
      <c r="E12" t="s">
        <v>112</v>
      </c>
    </row>
    <row r="13" spans="1:7" ht="15.75" customHeight="1" x14ac:dyDescent="0.25">
      <c r="A13" s="55">
        <v>11</v>
      </c>
      <c r="B13" s="39">
        <v>5</v>
      </c>
      <c r="C13" s="39">
        <v>10</v>
      </c>
      <c r="D13" s="39">
        <v>20</v>
      </c>
    </row>
    <row r="14" spans="1:7" ht="15.75" customHeight="1" x14ac:dyDescent="0.25">
      <c r="A14" s="55">
        <v>12</v>
      </c>
      <c r="B14" s="39">
        <v>5</v>
      </c>
      <c r="C14" s="39">
        <v>10</v>
      </c>
      <c r="D14" s="39">
        <v>20</v>
      </c>
    </row>
    <row r="15" spans="1:7" ht="15.75" customHeight="1" x14ac:dyDescent="0.25">
      <c r="A15" s="55">
        <v>13</v>
      </c>
      <c r="B15" s="39">
        <v>5</v>
      </c>
      <c r="C15" s="39">
        <v>5</v>
      </c>
      <c r="D15" s="39">
        <v>15</v>
      </c>
    </row>
    <row r="16" spans="1:7" ht="15.75" customHeight="1" x14ac:dyDescent="0.25">
      <c r="A16" s="55">
        <v>14</v>
      </c>
      <c r="B16" s="39">
        <v>5</v>
      </c>
      <c r="C16" s="39">
        <v>5</v>
      </c>
      <c r="D16" s="39">
        <v>15</v>
      </c>
    </row>
    <row r="17" spans="1:4" ht="15.75" customHeight="1" x14ac:dyDescent="0.25">
      <c r="A17" s="55">
        <v>15</v>
      </c>
      <c r="B17" s="39">
        <v>5</v>
      </c>
      <c r="C17" s="39">
        <v>5</v>
      </c>
      <c r="D17" s="39">
        <v>15</v>
      </c>
    </row>
    <row r="18" spans="1:4" ht="15.75" customHeight="1" x14ac:dyDescent="0.25">
      <c r="A18" s="55">
        <v>16</v>
      </c>
      <c r="B18" s="39">
        <v>5</v>
      </c>
      <c r="C18" s="39">
        <v>5</v>
      </c>
      <c r="D18" s="39">
        <v>15</v>
      </c>
    </row>
    <row r="19" spans="1:4" ht="15.75" customHeight="1" x14ac:dyDescent="0.25">
      <c r="A19" s="55">
        <v>17</v>
      </c>
      <c r="B19" s="39">
        <v>0</v>
      </c>
      <c r="C19" s="39">
        <v>0</v>
      </c>
      <c r="D19" s="39">
        <v>10</v>
      </c>
    </row>
    <row r="20" spans="1:4" ht="15.75" customHeight="1" x14ac:dyDescent="0.25">
      <c r="A20" s="55">
        <v>18</v>
      </c>
      <c r="B20" s="39">
        <v>0</v>
      </c>
      <c r="C20" s="39">
        <v>0</v>
      </c>
      <c r="D20" s="39">
        <v>10</v>
      </c>
    </row>
    <row r="21" spans="1:4" ht="15.75" customHeight="1" x14ac:dyDescent="0.25">
      <c r="A21" s="55">
        <v>19</v>
      </c>
      <c r="B21" s="39">
        <v>0</v>
      </c>
      <c r="C21" s="39">
        <v>0</v>
      </c>
      <c r="D21" s="39">
        <v>10</v>
      </c>
    </row>
    <row r="22" spans="1:4" ht="15.75" customHeight="1" x14ac:dyDescent="0.25">
      <c r="A22" s="55">
        <v>20</v>
      </c>
      <c r="B22" s="39">
        <v>0</v>
      </c>
      <c r="C22" s="39">
        <v>0</v>
      </c>
      <c r="D22" s="39">
        <v>10</v>
      </c>
    </row>
    <row r="23" spans="1:4" ht="15.75" customHeight="1" x14ac:dyDescent="0.25">
      <c r="A23" s="55">
        <v>21</v>
      </c>
      <c r="B23" s="39">
        <v>0</v>
      </c>
      <c r="C23" s="39">
        <v>0</v>
      </c>
      <c r="D23" s="39">
        <v>5</v>
      </c>
    </row>
    <row r="24" spans="1:4" ht="15.75" customHeight="1" x14ac:dyDescent="0.25">
      <c r="A24" s="55">
        <v>22</v>
      </c>
      <c r="B24" s="39">
        <v>0</v>
      </c>
      <c r="C24" s="39">
        <v>0</v>
      </c>
      <c r="D24" s="39">
        <v>5</v>
      </c>
    </row>
    <row r="25" spans="1:4" ht="15.75" customHeight="1" x14ac:dyDescent="0.25">
      <c r="A25" s="55">
        <v>23</v>
      </c>
      <c r="B25" s="39">
        <v>0</v>
      </c>
      <c r="C25" s="39">
        <v>0</v>
      </c>
      <c r="D25" s="39">
        <v>5</v>
      </c>
    </row>
    <row r="26" spans="1:4" ht="15.75" customHeight="1" x14ac:dyDescent="0.25">
      <c r="A26" s="55">
        <v>24</v>
      </c>
      <c r="B26" s="39">
        <v>0</v>
      </c>
      <c r="C26" s="39">
        <v>0</v>
      </c>
      <c r="D26" s="39">
        <v>5</v>
      </c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4.140625" customWidth="1"/>
    <col min="3" max="3" width="11.7109375" customWidth="1"/>
    <col min="4" max="4" width="12.85546875" hidden="1" customWidth="1"/>
    <col min="5" max="8" width="14.5703125" customWidth="1"/>
    <col min="9" max="9" width="15.42578125" customWidth="1"/>
    <col min="11" max="12" width="14.5703125" customWidth="1"/>
    <col min="13" max="13" width="10.140625" customWidth="1"/>
    <col min="14" max="14" width="18" hidden="1" customWidth="1"/>
    <col min="15" max="15" width="6.5703125" hidden="1" customWidth="1"/>
    <col min="16" max="16" width="16" customWidth="1"/>
    <col min="17" max="17" width="14.5703125" customWidth="1"/>
    <col min="18" max="18" width="12.5703125" customWidth="1"/>
    <col min="19" max="25" width="15" customWidth="1"/>
    <col min="26" max="29" width="8.710937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8" t="s">
        <v>13</v>
      </c>
      <c r="C4" s="5" t="s">
        <v>7</v>
      </c>
      <c r="D4" s="5">
        <v>3</v>
      </c>
      <c r="E4" s="99">
        <f>IFERROR(VLOOKUP(Table_2[[#This Row],[L3 Event1]],Table16[#All],2,FALSE),0)</f>
        <v>0</v>
      </c>
      <c r="F4" s="99">
        <f>IFERROR(VLOOKUP(Table_2[[#This Row],[L3 Event2]],Table16[#All],2,FALSE),0)</f>
        <v>0</v>
      </c>
      <c r="G4" s="99">
        <f>IFERROR(VLOOKUP(Table_2[[#This Row],[L3 Event3]],Table16[#All],2,FALSE),0)</f>
        <v>0</v>
      </c>
      <c r="H4" s="99">
        <f>IFERROR(VLOOKUP(Table_2[[#This Row],[L2 Event1]],Table16[#All],3,FALSE),0)</f>
        <v>0</v>
      </c>
      <c r="I4" s="99">
        <f>IFERROR(VLOOKUP(Table_2[[#This Row],[L2 Event2]],Table16[#All],3,FALSE),0)</f>
        <v>140</v>
      </c>
      <c r="J4" s="99">
        <f>IFERROR(VLOOKUP(Table_2[[#This Row],[L2 Event3]],Table16[#All],3,FALSE),0)</f>
        <v>140</v>
      </c>
      <c r="K4" s="99">
        <f>IFERROR(VLOOKUP(Table_2[[#This Row],[L2 Event4]],Table16[#All],3,FALSE),0)</f>
        <v>140</v>
      </c>
      <c r="L4" s="99">
        <f>IFERROR(VLOOKUP(Table_2[[#This Row],[L1 Event1]],Table16[#All],4,FALSE),0)</f>
        <v>175</v>
      </c>
      <c r="M4" s="5">
        <f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455</v>
      </c>
      <c r="O4" s="5" cm="1">
        <f t="array" aca="1" ref="O4" ca="1">IFERROR(SUM(LARGE(OFFSET(E4,0,0,1,'points tables'!$G$2),{1,2})/2*3),(IFERROR(SUM(LARGE(OFFSET(E4,0,0,1,'points tables'!$G$2),{1})/2*3),0)))</f>
        <v>472.5</v>
      </c>
      <c r="P4" s="96">
        <f ca="1">IF(D4=3,N4,O4)</f>
        <v>455</v>
      </c>
      <c r="Q4" s="6" cm="1">
        <f t="array" ref="Q4">IFERROR(SUM(LARGE(E4:L4,{1,2,3,4})),0)</f>
        <v>595</v>
      </c>
      <c r="R4" s="37"/>
      <c r="S4" s="37"/>
      <c r="T4" s="37"/>
      <c r="U4" s="37"/>
      <c r="V4" s="37">
        <v>1</v>
      </c>
      <c r="W4" s="37">
        <v>1</v>
      </c>
      <c r="X4" s="37">
        <v>1</v>
      </c>
      <c r="Y4" s="37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54" t="s">
        <v>169</v>
      </c>
      <c r="C5" s="5" t="s">
        <v>7</v>
      </c>
      <c r="D5" s="5">
        <v>3</v>
      </c>
      <c r="E5" s="99">
        <f>IFERROR(VLOOKUP(Table_2[[#This Row],[L3 Event1]],Table16[#All],2,FALSE),0)</f>
        <v>0</v>
      </c>
      <c r="F5" s="99">
        <f>IFERROR(VLOOKUP(Table_2[[#This Row],[L3 Event2]],Table16[#All],2,FALSE),0)</f>
        <v>0</v>
      </c>
      <c r="G5" s="99">
        <f>IFERROR(VLOOKUP(Table_2[[#This Row],[L3 Event3]],Table16[#All],2,FALSE),0)</f>
        <v>50</v>
      </c>
      <c r="H5" s="99">
        <f>IFERROR(VLOOKUP(Table_2[[#This Row],[L2 Event1]],Table16[#All],3,FALSE),0)</f>
        <v>140</v>
      </c>
      <c r="I5" s="99">
        <f>IFERROR(VLOOKUP(Table_2[[#This Row],[L2 Event2]],Table16[#All],3,FALSE),0)</f>
        <v>100</v>
      </c>
      <c r="J5" s="99">
        <f>IFERROR(VLOOKUP(Table_2[[#This Row],[L2 Event3]],Table16[#All],3,FALSE),0)</f>
        <v>0</v>
      </c>
      <c r="K5" s="99">
        <f>IFERROR(VLOOKUP(Table_2[[#This Row],[L2 Event4]],Table16[#All],3,FALSE),0)</f>
        <v>70</v>
      </c>
      <c r="L5" s="99">
        <f>IFERROR(VLOOKUP(Table_2[[#This Row],[L1 Event1]],Table16[#All],4,FALSE),0)</f>
        <v>35</v>
      </c>
      <c r="M5" s="5">
        <f>SUM(E5:L5)</f>
        <v>395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310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8">
        <f ca="1">IF(D5=3,N5,O5)</f>
        <v>310</v>
      </c>
      <c r="Q5" s="6" cm="1">
        <f t="array" ref="Q5">IFERROR(SUM(LARGE(E5:L5,{1,2,3,4})),0)</f>
        <v>360</v>
      </c>
      <c r="R5" s="37"/>
      <c r="S5" s="37"/>
      <c r="T5" s="37">
        <v>1</v>
      </c>
      <c r="U5" s="37">
        <v>1</v>
      </c>
      <c r="V5" s="37">
        <v>2</v>
      </c>
      <c r="W5" s="37"/>
      <c r="X5" s="37">
        <v>3</v>
      </c>
      <c r="Y5" s="37">
        <v>8</v>
      </c>
      <c r="Z5" s="8"/>
      <c r="AA5" s="8"/>
      <c r="AB5" s="8"/>
      <c r="AC5" s="8"/>
    </row>
    <row r="6" spans="1:29" ht="18.75" customHeight="1" x14ac:dyDescent="0.3">
      <c r="A6" s="3">
        <v>3</v>
      </c>
      <c r="B6" s="8" t="s">
        <v>9</v>
      </c>
      <c r="C6" s="5" t="s">
        <v>7</v>
      </c>
      <c r="D6" s="5">
        <v>3</v>
      </c>
      <c r="E6" s="99">
        <f>IFERROR(VLOOKUP(Table_2[[#This Row],[L3 Event1]],Table16[#All],2,FALSE),0)</f>
        <v>0</v>
      </c>
      <c r="F6" s="99">
        <f>IFERROR(VLOOKUP(Table_2[[#This Row],[L3 Event2]],Table16[#All],2,FALSE),0)</f>
        <v>35</v>
      </c>
      <c r="G6" s="99">
        <f>IFERROR(VLOOKUP(Table_2[[#This Row],[L3 Event3]],Table16[#All],2,FALSE),0)</f>
        <v>0</v>
      </c>
      <c r="H6" s="99">
        <f>IFERROR(VLOOKUP(Table_2[[#This Row],[L2 Event1]],Table16[#All],3,FALSE),0)</f>
        <v>100</v>
      </c>
      <c r="I6" s="99">
        <f>IFERROR(VLOOKUP(Table_2[[#This Row],[L2 Event2]],Table16[#All],3,FALSE),0)</f>
        <v>50</v>
      </c>
      <c r="J6" s="99">
        <f>IFERROR(VLOOKUP(Table_2[[#This Row],[L2 Event3]],Table16[#All],3,FALSE),0)</f>
        <v>100</v>
      </c>
      <c r="K6" s="99">
        <f>IFERROR(VLOOKUP(Table_2[[#This Row],[L2 Event4]],Table16[#All],3,FALSE),0)</f>
        <v>0</v>
      </c>
      <c r="L6" s="99">
        <f>IFERROR(VLOOKUP(Table_2[[#This Row],[L1 Event1]],Table16[#All],4,FALSE),0)</f>
        <v>90</v>
      </c>
      <c r="M6" s="5">
        <f>SUM(E6:L6)</f>
        <v>375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290</v>
      </c>
      <c r="O6" s="5" cm="1">
        <f t="array" aca="1" ref="O6" ca="1">IFERROR(SUM(LARGE(OFFSET(E6,0,0,1,'points tables'!$G$2),{1,2})/2*3),(IFERROR(SUM(LARGE(OFFSET(E6,0,0,1,'points tables'!$G$2),{1})/2*3),0)))</f>
        <v>300</v>
      </c>
      <c r="P6" s="78">
        <f ca="1">IF(D6=3,N6,O6)</f>
        <v>290</v>
      </c>
      <c r="Q6" s="6" cm="1">
        <f t="array" ref="Q6">IFERROR(SUM(LARGE(E6:L6,{1,2,3,4})),0)</f>
        <v>340</v>
      </c>
      <c r="R6" s="37"/>
      <c r="S6" s="37">
        <v>2</v>
      </c>
      <c r="T6" s="37"/>
      <c r="U6" s="37">
        <v>2</v>
      </c>
      <c r="V6" s="37">
        <v>4</v>
      </c>
      <c r="W6" s="37">
        <v>2</v>
      </c>
      <c r="X6" s="37"/>
      <c r="Y6" s="37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10</v>
      </c>
      <c r="C7" s="5" t="s">
        <v>7</v>
      </c>
      <c r="D7" s="5">
        <v>3</v>
      </c>
      <c r="E7" s="99">
        <f>IFERROR(VLOOKUP(Table_2[[#This Row],[L3 Event1]],Table16[#All],2,FALSE),0)</f>
        <v>0</v>
      </c>
      <c r="F7" s="99">
        <f>IFERROR(VLOOKUP(Table_2[[#This Row],[L3 Event2]],Table16[#All],2,FALSE),0)</f>
        <v>0</v>
      </c>
      <c r="G7" s="99">
        <f>IFERROR(VLOOKUP(Table_2[[#This Row],[L3 Event3]],Table16[#All],2,FALSE),0)</f>
        <v>0</v>
      </c>
      <c r="H7" s="99">
        <f>IFERROR(VLOOKUP(Table_2[[#This Row],[L2 Event1]],Table16[#All],3,FALSE),0)</f>
        <v>0</v>
      </c>
      <c r="I7" s="99">
        <f>IFERROR(VLOOKUP(Table_2[[#This Row],[L2 Event2]],Table16[#All],3,FALSE),0)</f>
        <v>70</v>
      </c>
      <c r="J7" s="99">
        <f>IFERROR(VLOOKUP(Table_2[[#This Row],[L2 Event3]],Table16[#All],3,FALSE),0)</f>
        <v>0</v>
      </c>
      <c r="K7" s="99">
        <f>IFERROR(VLOOKUP(Table_2[[#This Row],[L2 Event4]],Table16[#All],3,FALSE),0)</f>
        <v>100</v>
      </c>
      <c r="L7" s="99">
        <f>IFERROR(VLOOKUP(Table_2[[#This Row],[L1 Event1]],Table16[#All],4,FALSE),0)</f>
        <v>125</v>
      </c>
      <c r="M7" s="5">
        <f>SUM(E7:L7)</f>
        <v>295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295</v>
      </c>
      <c r="O7" s="5" cm="1">
        <f t="array" aca="1" ref="O7" ca="1">IFERROR(SUM(LARGE(OFFSET(E7,0,0,1,'points tables'!$G$2),{1,2})/2*3),(IFERROR(SUM(LARGE(OFFSET(E7,0,0,1,'points tables'!$G$2),{1})/2*3),0)))</f>
        <v>337.5</v>
      </c>
      <c r="P7" s="78">
        <f ca="1">IF(D7=3,N7,O7)</f>
        <v>295</v>
      </c>
      <c r="Q7" s="6" cm="1">
        <f t="array" ref="Q7">IFERROR(SUM(LARGE(E7:L7,{1,2,3,4})),0)</f>
        <v>295</v>
      </c>
      <c r="R7" s="37"/>
      <c r="S7" s="37"/>
      <c r="T7" s="37"/>
      <c r="U7" s="37"/>
      <c r="V7" s="37">
        <v>3</v>
      </c>
      <c r="W7" s="37"/>
      <c r="X7" s="37">
        <v>2</v>
      </c>
      <c r="Y7" s="37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11" t="s">
        <v>22</v>
      </c>
      <c r="C8" s="5" t="s">
        <v>7</v>
      </c>
      <c r="D8" s="5">
        <v>3</v>
      </c>
      <c r="E8" s="99">
        <f>IFERROR(VLOOKUP(Table_2[[#This Row],[L3 Event1]],Table16[#All],2,FALSE),0)</f>
        <v>0</v>
      </c>
      <c r="F8" s="99">
        <f>IFERROR(VLOOKUP(Table_2[[#This Row],[L3 Event2]],Table16[#All],2,FALSE),0)</f>
        <v>50</v>
      </c>
      <c r="G8" s="99">
        <f>IFERROR(VLOOKUP(Table_2[[#This Row],[L3 Event3]],Table16[#All],2,FALSE),0)</f>
        <v>25</v>
      </c>
      <c r="H8" s="99">
        <f>IFERROR(VLOOKUP(Table_2[[#This Row],[L2 Event1]],Table16[#All],3,FALSE),0)</f>
        <v>70</v>
      </c>
      <c r="I8" s="99">
        <f>IFERROR(VLOOKUP(Table_2[[#This Row],[L2 Event2]],Table16[#All],3,FALSE),0)</f>
        <v>30</v>
      </c>
      <c r="J8" s="99">
        <f>IFERROR(VLOOKUP(Table_2[[#This Row],[L2 Event3]],Table16[#All],3,FALSE),0)</f>
        <v>70</v>
      </c>
      <c r="K8" s="99">
        <f>IFERROR(VLOOKUP(Table_2[[#This Row],[L2 Event4]],Table16[#All],3,FALSE),0)</f>
        <v>45</v>
      </c>
      <c r="L8" s="99">
        <f>IFERROR(VLOOKUP(Table_2[[#This Row],[L1 Event1]],Table16[#All],4,FALSE),0)</f>
        <v>45</v>
      </c>
      <c r="M8" s="5">
        <f>SUM(E8:L8)</f>
        <v>335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78">
        <f ca="1">IF(D8=3,N8,O8)</f>
        <v>190</v>
      </c>
      <c r="Q8" s="6" cm="1">
        <f t="array" ref="Q8">IFERROR(SUM(LARGE(E8:L8,{1,2,3,4})),0)</f>
        <v>235</v>
      </c>
      <c r="R8" s="37"/>
      <c r="S8" s="37">
        <v>1</v>
      </c>
      <c r="T8" s="37">
        <v>3</v>
      </c>
      <c r="U8" s="37">
        <v>3</v>
      </c>
      <c r="V8" s="37">
        <v>7</v>
      </c>
      <c r="W8" s="37">
        <v>3</v>
      </c>
      <c r="X8" s="37">
        <v>5</v>
      </c>
      <c r="Y8" s="37">
        <v>6</v>
      </c>
      <c r="Z8" s="8"/>
      <c r="AA8" s="8"/>
      <c r="AB8" s="8"/>
      <c r="AC8" s="8"/>
    </row>
    <row r="9" spans="1:29" ht="18.75" customHeight="1" x14ac:dyDescent="0.3">
      <c r="A9" s="3">
        <v>6</v>
      </c>
      <c r="B9" s="9" t="s">
        <v>15</v>
      </c>
      <c r="C9" s="5" t="s">
        <v>7</v>
      </c>
      <c r="D9" s="5">
        <v>3</v>
      </c>
      <c r="E9" s="99">
        <f>IFERROR(VLOOKUP(Table_2[[#This Row],[L3 Event1]],Table16[#All],2,FALSE),0)</f>
        <v>0</v>
      </c>
      <c r="F9" s="99">
        <f>IFERROR(VLOOKUP(Table_2[[#This Row],[L3 Event2]],Table16[#All],2,FALSE),0)</f>
        <v>0</v>
      </c>
      <c r="G9" s="99">
        <f>IFERROR(VLOOKUP(Table_2[[#This Row],[L3 Event3]],Table16[#All],2,FALSE),0)</f>
        <v>0</v>
      </c>
      <c r="H9" s="99">
        <f>IFERROR(VLOOKUP(Table_2[[#This Row],[L2 Event1]],Table16[#All],3,FALSE),0)</f>
        <v>50</v>
      </c>
      <c r="I9" s="99">
        <f>IFERROR(VLOOKUP(Table_2[[#This Row],[L2 Event2]],Table16[#All],3,FALSE),0)</f>
        <v>45</v>
      </c>
      <c r="J9" s="99">
        <f>IFERROR(VLOOKUP(Table_2[[#This Row],[L2 Event3]],Table16[#All],3,FALSE),0)</f>
        <v>50</v>
      </c>
      <c r="K9" s="99">
        <f>IFERROR(VLOOKUP(Table_2[[#This Row],[L2 Event4]],Table16[#All],3,FALSE),0)</f>
        <v>50</v>
      </c>
      <c r="L9" s="99">
        <f>IFERROR(VLOOKUP(Table_2[[#This Row],[L1 Event1]],Table16[#All],4,FALSE),0)</f>
        <v>60</v>
      </c>
      <c r="M9" s="5">
        <f>SUM(E9:L9)</f>
        <v>255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160</v>
      </c>
      <c r="O9" s="5" cm="1">
        <f t="array" aca="1" ref="O9" ca="1">IFERROR(SUM(LARGE(OFFSET(E9,0,0,1,'points tables'!$G$2),{1,2})/2*3),(IFERROR(SUM(LARGE(OFFSET(E9,0,0,1,'points tables'!$G$2),{1})/2*3),0)))</f>
        <v>165</v>
      </c>
      <c r="P9" s="78">
        <f ca="1">IF(D9=3,N9,O9)</f>
        <v>160</v>
      </c>
      <c r="Q9" s="6" cm="1">
        <f t="array" ref="Q9">IFERROR(SUM(LARGE(E9:L9,{1,2,3,4})),0)</f>
        <v>210</v>
      </c>
      <c r="R9" s="37"/>
      <c r="S9" s="37"/>
      <c r="T9" s="37"/>
      <c r="U9" s="37">
        <v>4</v>
      </c>
      <c r="V9" s="37">
        <v>5</v>
      </c>
      <c r="W9" s="37">
        <v>4</v>
      </c>
      <c r="X9" s="37">
        <v>4</v>
      </c>
      <c r="Y9" s="37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101" t="s">
        <v>147</v>
      </c>
      <c r="C10" s="5" t="s">
        <v>7</v>
      </c>
      <c r="D10" s="5">
        <v>3</v>
      </c>
      <c r="E10" s="99">
        <f>IFERROR(VLOOKUP(Table_2[[#This Row],[L3 Event1]],Table16[#All],2,FALSE),0)</f>
        <v>0</v>
      </c>
      <c r="F10" s="99">
        <f>IFERROR(VLOOKUP(Table_2[[#This Row],[L3 Event2]],Table16[#All],2,FALSE),0)</f>
        <v>0</v>
      </c>
      <c r="G10" s="99">
        <f>IFERROR(VLOOKUP(Table_2[[#This Row],[L3 Event3]],Table16[#All],2,FALSE),0)</f>
        <v>35</v>
      </c>
      <c r="H10" s="99">
        <f>IFERROR(VLOOKUP(Table_2[[#This Row],[L2 Event1]],Table16[#All],3,FALSE),0)</f>
        <v>45</v>
      </c>
      <c r="I10" s="99">
        <f>IFERROR(VLOOKUP(Table_2[[#This Row],[L2 Event2]],Table16[#All],3,FALSE),0)</f>
        <v>35</v>
      </c>
      <c r="J10" s="99">
        <f>IFERROR(VLOOKUP(Table_2[[#This Row],[L2 Event3]],Table16[#All],3,FALSE),0)</f>
        <v>30</v>
      </c>
      <c r="K10" s="99">
        <f>IFERROR(VLOOKUP(Table_2[[#This Row],[L2 Event4]],Table16[#All],3,FALSE),0)</f>
        <v>35</v>
      </c>
      <c r="L10" s="99">
        <f>IFERROR(VLOOKUP(Table_2[[#This Row],[L1 Event1]],Table16[#All],4,FALSE),0)</f>
        <v>65</v>
      </c>
      <c r="M10" s="5">
        <f>SUM(E10:L10)</f>
        <v>245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145</v>
      </c>
      <c r="O10" s="5" cm="1">
        <f t="array" aca="1" ref="O10" ca="1">IFERROR(SUM(LARGE(OFFSET(E10,0,0,1,'points tables'!$G$2),{1,2})/2*3),(IFERROR(SUM(LARGE(OFFSET(E10,0,0,1,'points tables'!$G$2),{1})/2*3),0)))</f>
        <v>165</v>
      </c>
      <c r="P10" s="78">
        <f ca="1">IF(D10=3,N10,O10)</f>
        <v>145</v>
      </c>
      <c r="Q10" s="6" cm="1">
        <f t="array" ref="Q10">IFERROR(SUM(LARGE(E10:L10,{1,2,3,4})),0)</f>
        <v>180</v>
      </c>
      <c r="R10" s="37"/>
      <c r="S10" s="37"/>
      <c r="T10" s="37">
        <v>2</v>
      </c>
      <c r="U10" s="37">
        <v>5</v>
      </c>
      <c r="V10" s="37">
        <v>6</v>
      </c>
      <c r="W10" s="37">
        <v>7</v>
      </c>
      <c r="X10" s="37">
        <v>6</v>
      </c>
      <c r="Y10" s="37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01" t="s">
        <v>245</v>
      </c>
      <c r="C11" s="5" t="s">
        <v>7</v>
      </c>
      <c r="D11" s="5">
        <v>3</v>
      </c>
      <c r="E11" s="99">
        <f>IFERROR(VLOOKUP(Table_2[[#This Row],[L3 Event1]],Table16[#All],2,FALSE),0)</f>
        <v>25</v>
      </c>
      <c r="F11" s="99">
        <f>IFERROR(VLOOKUP(Table_2[[#This Row],[L3 Event2]],Table16[#All],2,FALSE),0)</f>
        <v>35</v>
      </c>
      <c r="G11" s="99">
        <f>IFERROR(VLOOKUP(Table_2[[#This Row],[L3 Event3]],Table16[#All],2,FALSE),0)</f>
        <v>20</v>
      </c>
      <c r="H11" s="99">
        <f>IFERROR(VLOOKUP(Table_2[[#This Row],[L2 Event1]],Table16[#All],3,FALSE),0)</f>
        <v>30</v>
      </c>
      <c r="I11" s="99">
        <f>IFERROR(VLOOKUP(Table_2[[#This Row],[L2 Event2]],Table16[#All],3,FALSE),0)</f>
        <v>30</v>
      </c>
      <c r="J11" s="99">
        <f>IFERROR(VLOOKUP(Table_2[[#This Row],[L2 Event3]],Table16[#All],3,FALSE),0)</f>
        <v>45</v>
      </c>
      <c r="K11" s="99">
        <f>IFERROR(VLOOKUP(Table_2[[#This Row],[L2 Event4]],Table16[#All],3,FALSE),0)</f>
        <v>30</v>
      </c>
      <c r="L11" s="99">
        <f>IFERROR(VLOOKUP(Table_2[[#This Row],[L1 Event1]],Table16[#All],4,FALSE),0)</f>
        <v>30</v>
      </c>
      <c r="M11" s="5">
        <f>SUM(E11:L11)</f>
        <v>245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110</v>
      </c>
      <c r="O11" s="5" cm="1">
        <f t="array" aca="1" ref="O11" ca="1">IFERROR(SUM(LARGE(OFFSET(E11,0,0,1,'points tables'!$G$2),{1,2})/2*3),(IFERROR(SUM(LARGE(OFFSET(E11,0,0,1,'points tables'!$G$2),{1})/2*3),0)))</f>
        <v>120</v>
      </c>
      <c r="P11" s="78">
        <f ca="1">IF(D11=3,N11,O11)</f>
        <v>110</v>
      </c>
      <c r="Q11" s="6" cm="1">
        <f t="array" ref="Q11">IFERROR(SUM(LARGE(E11:L11,{1,2,3,4})),0)</f>
        <v>140</v>
      </c>
      <c r="R11" s="37">
        <v>3</v>
      </c>
      <c r="S11" s="37">
        <v>2</v>
      </c>
      <c r="T11" s="37">
        <v>4</v>
      </c>
      <c r="U11" s="37">
        <v>7</v>
      </c>
      <c r="V11" s="37">
        <v>9</v>
      </c>
      <c r="W11" s="37">
        <v>5</v>
      </c>
      <c r="X11" s="37">
        <v>7</v>
      </c>
      <c r="Y11" s="37">
        <v>9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9" t="s">
        <v>18</v>
      </c>
      <c r="C12" s="5" t="s">
        <v>7</v>
      </c>
      <c r="D12" s="5">
        <v>3</v>
      </c>
      <c r="E12" s="99">
        <f>IFERROR(VLOOKUP(Table_2[[#This Row],[L3 Event1]],Table16[#All],2,FALSE),0)</f>
        <v>0</v>
      </c>
      <c r="F12" s="99">
        <f>IFERROR(VLOOKUP(Table_2[[#This Row],[L3 Event2]],Table16[#All],2,FALSE),0)</f>
        <v>20</v>
      </c>
      <c r="G12" s="99">
        <f>IFERROR(VLOOKUP(Table_2[[#This Row],[L3 Event3]],Table16[#All],2,FALSE),0)</f>
        <v>20</v>
      </c>
      <c r="H12" s="99">
        <f>IFERROR(VLOOKUP(Table_2[[#This Row],[L2 Event1]],Table16[#All],3,FALSE),0)</f>
        <v>35</v>
      </c>
      <c r="I12" s="99">
        <f>IFERROR(VLOOKUP(Table_2[[#This Row],[L2 Event2]],Table16[#All],3,FALSE),0)</f>
        <v>25</v>
      </c>
      <c r="J12" s="99">
        <f>IFERROR(VLOOKUP(Table_2[[#This Row],[L2 Event3]],Table16[#All],3,FALSE),0)</f>
        <v>35</v>
      </c>
      <c r="K12" s="99">
        <f>IFERROR(VLOOKUP(Table_2[[#This Row],[L2 Event4]],Table16[#All],3,FALSE),0)</f>
        <v>25</v>
      </c>
      <c r="L12" s="99">
        <f>IFERROR(VLOOKUP(Table_2[[#This Row],[L1 Event1]],Table16[#All],4,FALSE),0)</f>
        <v>40</v>
      </c>
      <c r="M12" s="5">
        <f>SUM(E12:L12)</f>
        <v>200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110</v>
      </c>
      <c r="O12" s="5" cm="1">
        <f t="array" aca="1" ref="O12" ca="1">IFERROR(SUM(LARGE(OFFSET(E12,0,0,1,'points tables'!$G$2),{1,2})/2*3),(IFERROR(SUM(LARGE(OFFSET(E12,0,0,1,'points tables'!$G$2),{1})/2*3),0)))</f>
        <v>112.5</v>
      </c>
      <c r="P12" s="78">
        <f ca="1">IF(D12=3,N12,O12)</f>
        <v>110</v>
      </c>
      <c r="Q12" s="6" cm="1">
        <f t="array" ref="Q12">IFERROR(SUM(LARGE(E12:L12,{1,2,3,4})),0)</f>
        <v>135</v>
      </c>
      <c r="R12" s="37"/>
      <c r="S12" s="37">
        <v>4</v>
      </c>
      <c r="T12" s="37">
        <v>5</v>
      </c>
      <c r="U12" s="37">
        <v>6</v>
      </c>
      <c r="V12" s="37">
        <v>8</v>
      </c>
      <c r="W12" s="37">
        <v>6</v>
      </c>
      <c r="X12" s="37">
        <v>8</v>
      </c>
      <c r="Y12" s="37">
        <v>7</v>
      </c>
      <c r="Z12" s="8"/>
      <c r="AA12" s="8"/>
      <c r="AB12" s="8"/>
      <c r="AC12" s="8"/>
    </row>
    <row r="13" spans="1:29" ht="18.75" customHeight="1" x14ac:dyDescent="0.3">
      <c r="A13" s="61">
        <v>10</v>
      </c>
      <c r="B13" s="129" t="s">
        <v>17</v>
      </c>
      <c r="C13" s="62" t="s">
        <v>7</v>
      </c>
      <c r="D13" s="5">
        <v>3</v>
      </c>
      <c r="E13" s="99">
        <f>IFERROR(VLOOKUP(Table_2[[#This Row],[L3 Event1]],Table16[#All],2,FALSE),0)</f>
        <v>50</v>
      </c>
      <c r="F13" s="99">
        <f>IFERROR(VLOOKUP(Table_2[[#This Row],[L3 Event2]],Table16[#All],2,FALSE),0)</f>
        <v>25</v>
      </c>
      <c r="G13" s="99">
        <f>IFERROR(VLOOKUP(Table_2[[#This Row],[L3 Event3]],Table16[#All],2,FALSE),0)</f>
        <v>0</v>
      </c>
      <c r="H13" s="99">
        <f>IFERROR(VLOOKUP(Table_2[[#This Row],[L2 Event1]],Table16[#All],3,FALSE),0)</f>
        <v>25</v>
      </c>
      <c r="I13" s="99">
        <f>IFERROR(VLOOKUP(Table_2[[#This Row],[L2 Event2]],Table16[#All],3,FALSE),0)</f>
        <v>15</v>
      </c>
      <c r="J13" s="99">
        <f>IFERROR(VLOOKUP(Table_2[[#This Row],[L2 Event3]],Table16[#All],3,FALSE),0)</f>
        <v>25</v>
      </c>
      <c r="K13" s="99">
        <f>IFERROR(VLOOKUP(Table_2[[#This Row],[L2 Event4]],Table16[#All],3,FALSE),0)</f>
        <v>0</v>
      </c>
      <c r="L13" s="99">
        <f>IFERROR(VLOOKUP(Table_2[[#This Row],[L1 Event1]],Table16[#All],4,FALSE),0)</f>
        <v>0</v>
      </c>
      <c r="M13" s="5">
        <f>SUM(E13:L13)</f>
        <v>140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100</v>
      </c>
      <c r="O13" s="5" cm="1">
        <f t="array" aca="1" ref="O13" ca="1">IFERROR(SUM(LARGE(OFFSET(E13,0,0,1,'points tables'!$G$2),{1,2})/2*3),(IFERROR(SUM(LARGE(OFFSET(E13,0,0,1,'points tables'!$G$2),{1})/2*3),0)))</f>
        <v>112.5</v>
      </c>
      <c r="P13" s="78">
        <f ca="1">IF(D13=3,N13,O13)</f>
        <v>100</v>
      </c>
      <c r="Q13" s="6" cm="1">
        <f t="array" ref="Q13">IFERROR(SUM(LARGE(E13:L13,{1,2,3,4})),0)</f>
        <v>125</v>
      </c>
      <c r="R13" s="37">
        <v>1</v>
      </c>
      <c r="S13" s="37">
        <v>3</v>
      </c>
      <c r="T13" s="60"/>
      <c r="U13" s="37">
        <v>8</v>
      </c>
      <c r="V13" s="37">
        <v>10</v>
      </c>
      <c r="W13" s="37">
        <v>8</v>
      </c>
      <c r="X13" s="60"/>
      <c r="Y13" s="37"/>
      <c r="Z13" s="8"/>
      <c r="AA13" s="8"/>
      <c r="AB13" s="8"/>
      <c r="AC13" s="8"/>
    </row>
    <row r="14" spans="1:29" ht="18.75" customHeight="1" x14ac:dyDescent="0.3">
      <c r="A14" s="61">
        <v>11</v>
      </c>
      <c r="B14" s="112" t="s">
        <v>286</v>
      </c>
      <c r="C14" s="62" t="s">
        <v>7</v>
      </c>
      <c r="D14" s="5">
        <v>3</v>
      </c>
      <c r="E14" s="99">
        <f>IFERROR(VLOOKUP(Table_2[[#This Row],[L3 Event1]],Table16[#All],2,FALSE),0)</f>
        <v>20</v>
      </c>
      <c r="F14" s="99">
        <f>IFERROR(VLOOKUP(Table_2[[#This Row],[L3 Event2]],Table16[#All],2,FALSE),0)</f>
        <v>0</v>
      </c>
      <c r="G14" s="99">
        <f>IFERROR(VLOOKUP(Table_2[[#This Row],[L3 Event3]],Table16[#All],2,FALSE),0)</f>
        <v>15</v>
      </c>
      <c r="H14" s="99">
        <f>IFERROR(VLOOKUP(Table_2[[#This Row],[L2 Event1]],Table16[#All],3,FALSE),0)</f>
        <v>0</v>
      </c>
      <c r="I14" s="99">
        <f>IFERROR(VLOOKUP(Table_2[[#This Row],[L2 Event2]],Table16[#All],3,FALSE),0)</f>
        <v>10</v>
      </c>
      <c r="J14" s="99">
        <f>IFERROR(VLOOKUP(Table_2[[#This Row],[L2 Event3]],Table16[#All],3,FALSE),0)</f>
        <v>0</v>
      </c>
      <c r="K14" s="99">
        <f>IFERROR(VLOOKUP(Table_2[[#This Row],[L2 Event4]],Table16[#All],3,FALSE),0)</f>
        <v>30</v>
      </c>
      <c r="L14" s="99">
        <f>IFERROR(VLOOKUP(Table_2[[#This Row],[L1 Event1]],Table16[#All],4,FALSE),0)</f>
        <v>25</v>
      </c>
      <c r="M14" s="5">
        <f>SUM(E14:L14)</f>
        <v>100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75</v>
      </c>
      <c r="O14" s="5" cm="1">
        <f t="array" aca="1" ref="O14" ca="1">IFERROR(SUM(LARGE(OFFSET(E14,0,0,1,'points tables'!$G$2),{1,2})/2*3),(IFERROR(SUM(LARGE(OFFSET(E14,0,0,1,'points tables'!$G$2),{1})/2*3),0)))</f>
        <v>82.5</v>
      </c>
      <c r="P14" s="78">
        <f ca="1">IF(D14=3,N14,O14)</f>
        <v>75</v>
      </c>
      <c r="Q14" s="6" cm="1">
        <f t="array" ref="Q14">IFERROR(SUM(LARGE(E14:L14,{1,2,3,4})),0)</f>
        <v>90</v>
      </c>
      <c r="R14" s="37">
        <v>5</v>
      </c>
      <c r="S14" s="37"/>
      <c r="T14" s="37">
        <v>6</v>
      </c>
      <c r="U14" s="37"/>
      <c r="V14" s="37">
        <v>12</v>
      </c>
      <c r="W14" s="37"/>
      <c r="X14" s="37">
        <v>9</v>
      </c>
      <c r="Y14" s="37">
        <v>10</v>
      </c>
      <c r="Z14" s="8"/>
      <c r="AA14" s="8"/>
      <c r="AB14" s="8"/>
      <c r="AC14" s="8"/>
    </row>
    <row r="15" spans="1:29" ht="18.75" customHeight="1" x14ac:dyDescent="0.3">
      <c r="A15" s="61">
        <v>12</v>
      </c>
      <c r="B15" s="63" t="s">
        <v>24</v>
      </c>
      <c r="C15" s="62" t="s">
        <v>7</v>
      </c>
      <c r="D15" s="5">
        <v>3</v>
      </c>
      <c r="E15" s="99">
        <f>IFERROR(VLOOKUP(Table_2[[#This Row],[L3 Event1]],Table16[#All],2,FALSE),0)</f>
        <v>20</v>
      </c>
      <c r="F15" s="99">
        <f>IFERROR(VLOOKUP(Table_2[[#This Row],[L3 Event2]],Table16[#All],2,FALSE),0)</f>
        <v>15</v>
      </c>
      <c r="G15" s="99">
        <f>IFERROR(VLOOKUP(Table_2[[#This Row],[L3 Event3]],Table16[#All],2,FALSE),0)</f>
        <v>0</v>
      </c>
      <c r="H15" s="99">
        <f>IFERROR(VLOOKUP(Table_2[[#This Row],[L2 Event1]],Table16[#All],3,FALSE),0)</f>
        <v>0</v>
      </c>
      <c r="I15" s="99">
        <f>IFERROR(VLOOKUP(Table_2[[#This Row],[L2 Event2]],Table16[#All],3,FALSE),0)</f>
        <v>0</v>
      </c>
      <c r="J15" s="99">
        <f>IFERROR(VLOOKUP(Table_2[[#This Row],[L2 Event3]],Table16[#All],3,FALSE),0)</f>
        <v>15</v>
      </c>
      <c r="K15" s="99">
        <f>IFERROR(VLOOKUP(Table_2[[#This Row],[L2 Event4]],Table16[#All],3,FALSE),0)</f>
        <v>15</v>
      </c>
      <c r="L15" s="99">
        <f>IFERROR(VLOOKUP(Table_2[[#This Row],[L1 Event1]],Table16[#All],4,FALSE),0)</f>
        <v>0</v>
      </c>
      <c r="M15" s="5">
        <f>SUM(E15:L15)</f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78">
        <f ca="1">IF(D15=3,N15,O15)</f>
        <v>50</v>
      </c>
      <c r="Q15" s="30" cm="1">
        <f t="array" ref="Q15">IFERROR(SUM(LARGE(E15:L15,{1,2,3,4})),0)</f>
        <v>65</v>
      </c>
      <c r="R15" s="90">
        <v>4</v>
      </c>
      <c r="S15" s="90">
        <v>6</v>
      </c>
      <c r="T15" s="90"/>
      <c r="U15" s="37"/>
      <c r="V15" s="37"/>
      <c r="W15" s="90">
        <v>10</v>
      </c>
      <c r="X15" s="90">
        <v>10</v>
      </c>
      <c r="Y15" s="90"/>
      <c r="Z15" s="8"/>
      <c r="AA15" s="8"/>
      <c r="AB15" s="8"/>
      <c r="AC15" s="8"/>
    </row>
    <row r="16" spans="1:29" ht="18.75" customHeight="1" x14ac:dyDescent="0.3">
      <c r="A16" s="61">
        <v>13</v>
      </c>
      <c r="B16" s="108" t="s">
        <v>260</v>
      </c>
      <c r="C16" s="62" t="s">
        <v>7</v>
      </c>
      <c r="D16" s="5">
        <v>3</v>
      </c>
      <c r="E16" s="99">
        <f>IFERROR(VLOOKUP(Table_2[[#This Row],[L3 Event1]],Table16[#All],2,FALSE),0)</f>
        <v>0</v>
      </c>
      <c r="F16" s="99">
        <f>IFERROR(VLOOKUP(Table_2[[#This Row],[L3 Event2]],Table16[#All],2,FALSE),0)</f>
        <v>0</v>
      </c>
      <c r="G16" s="99">
        <f>IFERROR(VLOOKUP(Table_2[[#This Row],[L3 Event3]],Table16[#All],2,FALSE),0)</f>
        <v>0</v>
      </c>
      <c r="H16" s="99">
        <f>IFERROR(VLOOKUP(Table_2[[#This Row],[L2 Event1]],Table16[#All],3,FALSE),0)</f>
        <v>0</v>
      </c>
      <c r="I16" s="99">
        <f>IFERROR(VLOOKUP(Table_2[[#This Row],[L2 Event2]],Table16[#All],3,FALSE),0)</f>
        <v>10</v>
      </c>
      <c r="J16" s="99">
        <f>IFERROR(VLOOKUP(Table_2[[#This Row],[L2 Event3]],Table16[#All],3,FALSE),0)</f>
        <v>30</v>
      </c>
      <c r="K16" s="99">
        <f>IFERROR(VLOOKUP(Table_2[[#This Row],[L2 Event4]],Table16[#All],3,FALSE),0)</f>
        <v>0</v>
      </c>
      <c r="L16" s="99">
        <f>IFERROR(VLOOKUP(Table_2[[#This Row],[L1 Event1]],Table16[#All],4,FALSE),0)</f>
        <v>0</v>
      </c>
      <c r="M16" s="5">
        <f>SUM(E16:L16)</f>
        <v>40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40</v>
      </c>
      <c r="O16" s="5" cm="1">
        <f t="array" aca="1" ref="O16" ca="1">IFERROR(SUM(LARGE(OFFSET(E16,0,0,1,'points tables'!$G$2),{1,2})/2*3),(IFERROR(SUM(LARGE(OFFSET(E16,0,0,1,'points tables'!$G$2),{1})/2*3),0)))</f>
        <v>60</v>
      </c>
      <c r="P16" s="89">
        <f ca="1">IF(D16=3,N16,O16)</f>
        <v>40</v>
      </c>
      <c r="Q16" s="93" cm="1">
        <f t="array" ref="Q16">IFERROR(SUM(LARGE(E16:L16,{1,2,3,4})),0)</f>
        <v>40</v>
      </c>
      <c r="R16" s="94"/>
      <c r="S16" s="94"/>
      <c r="T16" s="94"/>
      <c r="U16" s="37"/>
      <c r="V16" s="37">
        <v>11</v>
      </c>
      <c r="W16" s="94">
        <v>9</v>
      </c>
      <c r="X16" s="94"/>
      <c r="Y16" s="94"/>
      <c r="Z16" s="15"/>
      <c r="AA16" s="8"/>
      <c r="AB16" s="8"/>
      <c r="AC16" s="8"/>
    </row>
    <row r="17" spans="1:29" ht="18.75" customHeight="1" x14ac:dyDescent="0.3">
      <c r="A17" s="3">
        <v>14</v>
      </c>
      <c r="B17" s="85" t="s">
        <v>28</v>
      </c>
      <c r="C17" s="5" t="s">
        <v>7</v>
      </c>
      <c r="D17" s="5">
        <v>3</v>
      </c>
      <c r="E17" s="99">
        <f>IFERROR(VLOOKUP(Table_2[[#This Row],[L3 Event1]],Table16[#All],2,FALSE),0)</f>
        <v>35</v>
      </c>
      <c r="F17" s="99">
        <f>IFERROR(VLOOKUP(Table_2[[#This Row],[L3 Event2]],Table16[#All],2,FALSE),0)</f>
        <v>0</v>
      </c>
      <c r="G17" s="99">
        <f>IFERROR(VLOOKUP(Table_2[[#This Row],[L3 Event3]],Table16[#All],2,FALSE),0)</f>
        <v>0</v>
      </c>
      <c r="H17" s="99">
        <f>IFERROR(VLOOKUP(Table_2[[#This Row],[L2 Event1]],Table16[#All],3,FALSE),0)</f>
        <v>0</v>
      </c>
      <c r="I17" s="99">
        <f>IFERROR(VLOOKUP(Table_2[[#This Row],[L2 Event2]],Table16[#All],3,FALSE),0)</f>
        <v>0</v>
      </c>
      <c r="J17" s="99">
        <f>IFERROR(VLOOKUP(Table_2[[#This Row],[L2 Event3]],Table16[#All],3,FALSE),0)</f>
        <v>0</v>
      </c>
      <c r="K17" s="99">
        <f>IFERROR(VLOOKUP(Table_2[[#This Row],[L2 Event4]],Table16[#All],3,FALSE),0)</f>
        <v>0</v>
      </c>
      <c r="L17" s="99">
        <f>IFERROR(VLOOKUP(Table_2[[#This Row],[L1 Event1]],Table16[#All],4,FALSE),0)</f>
        <v>0</v>
      </c>
      <c r="M17" s="5">
        <f>SUM(E17:L17)</f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89">
        <f ca="1">IF(D17=3,N17,O17)</f>
        <v>35</v>
      </c>
      <c r="Q17" s="93" cm="1">
        <f t="array" ref="Q17">IFERROR(SUM(LARGE(E17:L17,{1,2,3,4})),0)</f>
        <v>35</v>
      </c>
      <c r="R17" s="94">
        <v>2</v>
      </c>
      <c r="S17" s="94"/>
      <c r="T17" s="94"/>
      <c r="U17" s="37"/>
      <c r="V17" s="37"/>
      <c r="W17" s="94"/>
      <c r="X17" s="94"/>
      <c r="Y17" s="94"/>
      <c r="Z17" s="15"/>
      <c r="AA17" s="8"/>
      <c r="AB17" s="8"/>
      <c r="AC17" s="8"/>
    </row>
    <row r="18" spans="1:29" ht="18.75" customHeight="1" x14ac:dyDescent="0.3">
      <c r="A18" s="3">
        <v>15</v>
      </c>
      <c r="B18" s="8" t="s">
        <v>228</v>
      </c>
      <c r="C18" s="5" t="s">
        <v>7</v>
      </c>
      <c r="D18" s="5">
        <v>3</v>
      </c>
      <c r="E18" s="99">
        <f>IFERROR(VLOOKUP(Table_2[[#This Row],[L3 Event1]],Table16[#All],2,FALSE),0)</f>
        <v>0</v>
      </c>
      <c r="F18" s="99">
        <f>IFERROR(VLOOKUP(Table_2[[#This Row],[L3 Event2]],Table16[#All],2,FALSE),0)</f>
        <v>0</v>
      </c>
      <c r="G18" s="99">
        <f>IFERROR(VLOOKUP(Table_2[[#This Row],[L3 Event3]],Table16[#All],2,FALSE),0)</f>
        <v>0</v>
      </c>
      <c r="H18" s="99">
        <f>IFERROR(VLOOKUP(Table_2[[#This Row],[L2 Event1]],Table16[#All],3,FALSE),0)</f>
        <v>0</v>
      </c>
      <c r="I18" s="99">
        <f>IFERROR(VLOOKUP(Table_2[[#This Row],[L2 Event2]],Table16[#All],3,FALSE),0)</f>
        <v>5</v>
      </c>
      <c r="J18" s="99">
        <f>IFERROR(VLOOKUP(Table_2[[#This Row],[L2 Event3]],Table16[#All],3,FALSE),0)</f>
        <v>10</v>
      </c>
      <c r="K18" s="99">
        <f>IFERROR(VLOOKUP(Table_2[[#This Row],[L2 Event4]],Table16[#All],3,FALSE),0)</f>
        <v>0</v>
      </c>
      <c r="L18" s="99">
        <f>IFERROR(VLOOKUP(Table_2[[#This Row],[L1 Event1]],Table16[#All],4,FALSE),0)</f>
        <v>20</v>
      </c>
      <c r="M18" s="5">
        <f>SUM(E18:L18)</f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89">
        <f ca="1">IF(D18=3,N18,O18)</f>
        <v>35</v>
      </c>
      <c r="Q18" s="93" cm="1">
        <f t="array" ref="Q18">IFERROR(SUM(LARGE(E18:L18,{1,2,3,4})),0)</f>
        <v>35</v>
      </c>
      <c r="R18" s="94"/>
      <c r="S18" s="94"/>
      <c r="T18" s="94"/>
      <c r="U18" s="94"/>
      <c r="V18" s="94">
        <v>15</v>
      </c>
      <c r="W18" s="94">
        <v>11</v>
      </c>
      <c r="X18" s="94"/>
      <c r="Y18" s="94">
        <v>11</v>
      </c>
      <c r="Z18" s="15"/>
      <c r="AA18" s="8"/>
      <c r="AB18" s="8"/>
      <c r="AC18" s="8"/>
    </row>
    <row r="19" spans="1:29" ht="18.75" customHeight="1" x14ac:dyDescent="0.3">
      <c r="A19" s="3">
        <v>16</v>
      </c>
      <c r="B19" s="98" t="s">
        <v>229</v>
      </c>
      <c r="C19" s="5" t="s">
        <v>7</v>
      </c>
      <c r="D19" s="5">
        <v>3</v>
      </c>
      <c r="E19" s="99">
        <f>IFERROR(VLOOKUP(Table_2[[#This Row],[L3 Event1]],Table16[#All],2,FALSE),0)</f>
        <v>0</v>
      </c>
      <c r="F19" s="99">
        <f>IFERROR(VLOOKUP(Table_2[[#This Row],[L3 Event2]],Table16[#All],2,FALSE),0)</f>
        <v>0</v>
      </c>
      <c r="G19" s="99">
        <f>IFERROR(VLOOKUP(Table_2[[#This Row],[L3 Event3]],Table16[#All],2,FALSE),0)</f>
        <v>0</v>
      </c>
      <c r="H19" s="99">
        <f>IFERROR(VLOOKUP(Table_2[[#This Row],[L2 Event1]],Table16[#All],3,FALSE),0)</f>
        <v>30</v>
      </c>
      <c r="I19" s="99">
        <f>IFERROR(VLOOKUP(Table_2[[#This Row],[L2 Event2]],Table16[#All],3,FALSE),0)</f>
        <v>0</v>
      </c>
      <c r="J19" s="99">
        <f>IFERROR(VLOOKUP(Table_2[[#This Row],[L2 Event3]],Table16[#All],3,FALSE),0)</f>
        <v>0</v>
      </c>
      <c r="K19" s="99">
        <f>IFERROR(VLOOKUP(Table_2[[#This Row],[L2 Event4]],Table16[#All],3,FALSE),0)</f>
        <v>0</v>
      </c>
      <c r="L19" s="99">
        <f>IFERROR(VLOOKUP(Table_2[[#This Row],[L1 Event1]],Table16[#All],4,FALSE),0)</f>
        <v>0</v>
      </c>
      <c r="M19" s="5">
        <f>SUM(E19:L19)</f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30</v>
      </c>
      <c r="O19" s="5" cm="1">
        <f t="array" aca="1" ref="O19" ca="1">IFERROR(SUM(LARGE(OFFSET(E19,0,0,1,'points tables'!$G$2),{1,2})/2*3),(IFERROR(SUM(LARGE(OFFSET(E19,0,0,1,'points tables'!$G$2),{1})/2*3),0)))</f>
        <v>45</v>
      </c>
      <c r="P19" s="78">
        <f ca="1">IF(D19=3,N19,O19)</f>
        <v>30</v>
      </c>
      <c r="Q19" s="91" cm="1">
        <f t="array" ref="Q19">IFERROR(SUM(LARGE(E19:L19,{1,2,3,4})),0)</f>
        <v>30</v>
      </c>
      <c r="R19" s="92"/>
      <c r="S19" s="92"/>
      <c r="T19" s="92"/>
      <c r="U19" s="92">
        <v>9</v>
      </c>
      <c r="V19" s="92"/>
      <c r="W19" s="92"/>
      <c r="X19" s="92"/>
      <c r="Y19" s="92"/>
      <c r="Z19" s="8"/>
      <c r="AA19" s="8"/>
      <c r="AB19" s="8"/>
      <c r="AC19" s="8"/>
    </row>
    <row r="20" spans="1:29" ht="18.75" customHeight="1" x14ac:dyDescent="0.3">
      <c r="A20" s="3">
        <v>17</v>
      </c>
      <c r="B20" s="9" t="s">
        <v>262</v>
      </c>
      <c r="C20" s="5" t="s">
        <v>7</v>
      </c>
      <c r="D20" s="5">
        <v>3</v>
      </c>
      <c r="E20" s="99">
        <f>IFERROR(VLOOKUP(Table_2[[#This Row],[L3 Event1]],Table16[#All],2,FALSE),0)</f>
        <v>0</v>
      </c>
      <c r="F20" s="99">
        <f>IFERROR(VLOOKUP(Table_2[[#This Row],[L3 Event2]],Table16[#All],2,FALSE),0)</f>
        <v>0</v>
      </c>
      <c r="G20" s="99">
        <f>IFERROR(VLOOKUP(Table_2[[#This Row],[L3 Event3]],Table16[#All],2,FALSE),0)</f>
        <v>0</v>
      </c>
      <c r="H20" s="99">
        <f>IFERROR(VLOOKUP(Table_2[[#This Row],[L2 Event1]],Table16[#All],3,FALSE),0)</f>
        <v>0</v>
      </c>
      <c r="I20" s="99">
        <f>IFERROR(VLOOKUP(Table_2[[#This Row],[L2 Event2]],Table16[#All],3,FALSE),0)</f>
        <v>0</v>
      </c>
      <c r="J20" s="99">
        <f>IFERROR(VLOOKUP(Table_2[[#This Row],[L2 Event3]],Table16[#All],3,FALSE),0)</f>
        <v>0</v>
      </c>
      <c r="K20" s="99">
        <f>IFERROR(VLOOKUP(Table_2[[#This Row],[L2 Event4]],Table16[#All],3,FALSE),0)</f>
        <v>10</v>
      </c>
      <c r="L20" s="99">
        <f>IFERROR(VLOOKUP(Table_2[[#This Row],[L1 Event1]],Table16[#All],4,FALSE),0)</f>
        <v>20</v>
      </c>
      <c r="M20" s="5">
        <f>SUM(E20:L20)</f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30</v>
      </c>
      <c r="O20" s="5" cm="1">
        <f t="array" aca="1" ref="O20" ca="1">IFERROR(SUM(LARGE(OFFSET(E20,0,0,1,'points tables'!$G$2),{1,2})/2*3),(IFERROR(SUM(LARGE(OFFSET(E20,0,0,1,'points tables'!$G$2),{1})/2*3),0)))</f>
        <v>45</v>
      </c>
      <c r="P20" s="78">
        <f ca="1">IF(D20=3,N20,O20)</f>
        <v>30</v>
      </c>
      <c r="Q20" s="6" cm="1">
        <f t="array" ref="Q20">IFERROR(SUM(LARGE(E20:L20,{1,2,3,4})),0)</f>
        <v>30</v>
      </c>
      <c r="R20" s="37"/>
      <c r="S20" s="37"/>
      <c r="T20" s="37"/>
      <c r="U20" s="37"/>
      <c r="V20" s="37"/>
      <c r="W20" s="37"/>
      <c r="X20" s="37">
        <v>11</v>
      </c>
      <c r="Y20" s="37">
        <v>12</v>
      </c>
      <c r="Z20" s="8"/>
      <c r="AA20" s="8"/>
      <c r="AB20" s="8"/>
      <c r="AC20" s="8"/>
    </row>
    <row r="21" spans="1:29" ht="18.75" customHeight="1" x14ac:dyDescent="0.3">
      <c r="A21" s="3">
        <v>18</v>
      </c>
      <c r="B21" s="8" t="s">
        <v>29</v>
      </c>
      <c r="C21" s="5" t="s">
        <v>7</v>
      </c>
      <c r="D21" s="5">
        <v>3</v>
      </c>
      <c r="E21" s="99">
        <f>IFERROR(VLOOKUP(Table_2[[#This Row],[L3 Event1]],Table16[#All],2,FALSE),0)</f>
        <v>0</v>
      </c>
      <c r="F21" s="99">
        <f>IFERROR(VLOOKUP(Table_2[[#This Row],[L3 Event2]],Table16[#All],2,FALSE),0)</f>
        <v>0</v>
      </c>
      <c r="G21" s="99">
        <f>IFERROR(VLOOKUP(Table_2[[#This Row],[L3 Event3]],Table16[#All],2,FALSE),0)</f>
        <v>0</v>
      </c>
      <c r="H21" s="99">
        <f>IFERROR(VLOOKUP(Table_2[[#This Row],[L2 Event1]],Table16[#All],3,FALSE),0)</f>
        <v>0</v>
      </c>
      <c r="I21" s="99">
        <f>IFERROR(VLOOKUP(Table_2[[#This Row],[L2 Event2]],Table16[#All],3,FALSE),0)</f>
        <v>5</v>
      </c>
      <c r="J21" s="99">
        <f>IFERROR(VLOOKUP(Table_2[[#This Row],[L2 Event3]],Table16[#All],3,FALSE),0)</f>
        <v>0</v>
      </c>
      <c r="K21" s="99">
        <f>IFERROR(VLOOKUP(Table_2[[#This Row],[L2 Event4]],Table16[#All],3,FALSE),0)</f>
        <v>0</v>
      </c>
      <c r="L21" s="99">
        <f>IFERROR(VLOOKUP(Table_2[[#This Row],[L1 Event1]],Table16[#All],4,FALSE),0)</f>
        <v>15</v>
      </c>
      <c r="M21" s="5">
        <f>SUM(E21:L21)</f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78">
        <f ca="1">IF(D21=3,N21,O21)</f>
        <v>20</v>
      </c>
      <c r="Q21" s="6" cm="1">
        <f t="array" ref="Q21">IFERROR(SUM(LARGE(E21:L21,{1,2,3,4})),0)</f>
        <v>20</v>
      </c>
      <c r="R21" s="37"/>
      <c r="S21" s="37"/>
      <c r="T21" s="37"/>
      <c r="U21" s="37"/>
      <c r="V21" s="37">
        <v>16</v>
      </c>
      <c r="W21" s="37"/>
      <c r="X21" s="37"/>
      <c r="Y21" s="37">
        <v>15</v>
      </c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173</v>
      </c>
      <c r="C22" s="5" t="s">
        <v>7</v>
      </c>
      <c r="D22" s="5">
        <v>3</v>
      </c>
      <c r="E22" s="99">
        <f>IFERROR(VLOOKUP(Table_2[[#This Row],[L3 Event1]],Table16[#All],2,FALSE),0)</f>
        <v>15</v>
      </c>
      <c r="F22" s="99">
        <f>IFERROR(VLOOKUP(Table_2[[#This Row],[L3 Event2]],Table16[#All],2,FALSE),0)</f>
        <v>0</v>
      </c>
      <c r="G22" s="99">
        <f>IFERROR(VLOOKUP(Table_2[[#This Row],[L3 Event3]],Table16[#All],2,FALSE),0)</f>
        <v>0</v>
      </c>
      <c r="H22" s="99">
        <f>IFERROR(VLOOKUP(Table_2[[#This Row],[L2 Event1]],Table16[#All],3,FALSE),0)</f>
        <v>0</v>
      </c>
      <c r="I22" s="99">
        <f>IFERROR(VLOOKUP(Table_2[[#This Row],[L2 Event2]],Table16[#All],3,FALSE),0)</f>
        <v>0</v>
      </c>
      <c r="J22" s="99">
        <f>IFERROR(VLOOKUP(Table_2[[#This Row],[L2 Event3]],Table16[#All],3,FALSE),0)</f>
        <v>0</v>
      </c>
      <c r="K22" s="99">
        <f>IFERROR(VLOOKUP(Table_2[[#This Row],[L2 Event4]],Table16[#All],3,FALSE),0)</f>
        <v>0</v>
      </c>
      <c r="L22" s="99">
        <f>IFERROR(VLOOKUP(Table_2[[#This Row],[L1 Event1]],Table16[#All],4,FALSE),0)</f>
        <v>0</v>
      </c>
      <c r="M22" s="5">
        <f>SUM(E22:L22)</f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78">
        <f ca="1">IF(D22=3,N22,O22)</f>
        <v>15</v>
      </c>
      <c r="Q22" s="6" cm="1">
        <f t="array" ref="Q22">IFERROR(SUM(LARGE(E22:L22,{1,2,3,4})),0)</f>
        <v>15</v>
      </c>
      <c r="R22" s="37">
        <v>6</v>
      </c>
      <c r="S22" s="37"/>
      <c r="T22" s="37"/>
      <c r="U22" s="37"/>
      <c r="V22" s="37"/>
      <c r="W22" s="37"/>
      <c r="X22" s="37"/>
      <c r="Y22" s="37"/>
      <c r="Z22" s="8"/>
      <c r="AA22" s="8"/>
      <c r="AB22" s="8"/>
      <c r="AC22" s="8"/>
    </row>
    <row r="23" spans="1:29" ht="18.75" customHeight="1" x14ac:dyDescent="0.3">
      <c r="A23" s="3">
        <v>20</v>
      </c>
      <c r="B23" s="11" t="s">
        <v>191</v>
      </c>
      <c r="C23" s="5" t="s">
        <v>7</v>
      </c>
      <c r="D23" s="5">
        <v>3</v>
      </c>
      <c r="E23" s="99">
        <f>IFERROR(VLOOKUP(Table_2[[#This Row],[L3 Event1]],Table16[#All],2,FALSE),0)</f>
        <v>0</v>
      </c>
      <c r="F23" s="99">
        <f>IFERROR(VLOOKUP(Table_2[[#This Row],[L3 Event2]],Table16[#All],2,FALSE),0)</f>
        <v>15</v>
      </c>
      <c r="G23" s="99">
        <f>IFERROR(VLOOKUP(Table_2[[#This Row],[L3 Event3]],Table16[#All],2,FALSE),0)</f>
        <v>0</v>
      </c>
      <c r="H23" s="99">
        <f>IFERROR(VLOOKUP(Table_2[[#This Row],[L2 Event1]],Table16[#All],3,FALSE),0)</f>
        <v>0</v>
      </c>
      <c r="I23" s="99">
        <f>IFERROR(VLOOKUP(Table_2[[#This Row],[L2 Event2]],Table16[#All],3,FALSE),0)</f>
        <v>0</v>
      </c>
      <c r="J23" s="99">
        <f>IFERROR(VLOOKUP(Table_2[[#This Row],[L2 Event3]],Table16[#All],3,FALSE),0)</f>
        <v>0</v>
      </c>
      <c r="K23" s="99">
        <f>IFERROR(VLOOKUP(Table_2[[#This Row],[L2 Event4]],Table16[#All],3,FALSE),0)</f>
        <v>0</v>
      </c>
      <c r="L23" s="99">
        <f>IFERROR(VLOOKUP(Table_2[[#This Row],[L1 Event1]],Table16[#All],4,FALSE),0)</f>
        <v>0</v>
      </c>
      <c r="M23" s="5">
        <f>SUM(E23:L23)</f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78">
        <f ca="1">IF(D23=3,N23,O23)</f>
        <v>15</v>
      </c>
      <c r="Q23" s="6" cm="1">
        <f t="array" ref="Q23">IFERROR(SUM(LARGE(E23:L23,{1,2,3,4})),0)</f>
        <v>15</v>
      </c>
      <c r="R23" s="37"/>
      <c r="S23" s="37">
        <v>7</v>
      </c>
      <c r="T23" s="37"/>
      <c r="U23" s="37"/>
      <c r="V23" s="37"/>
      <c r="W23" s="37"/>
      <c r="X23" s="37"/>
      <c r="Y23" s="37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294</v>
      </c>
      <c r="C24" s="5" t="s">
        <v>7</v>
      </c>
      <c r="D24" s="5">
        <v>3</v>
      </c>
      <c r="E24" s="99">
        <f>IFERROR(VLOOKUP(Table_2[[#This Row],[L3 Event1]],Table16[#All],2,FALSE),0)</f>
        <v>0</v>
      </c>
      <c r="F24" s="99">
        <f>IFERROR(VLOOKUP(Table_2[[#This Row],[L3 Event2]],Table16[#All],2,FALSE),0)</f>
        <v>0</v>
      </c>
      <c r="G24" s="99">
        <f>IFERROR(VLOOKUP(Table_2[[#This Row],[L3 Event3]],Table16[#All],2,FALSE),0)</f>
        <v>0</v>
      </c>
      <c r="H24" s="99">
        <f>IFERROR(VLOOKUP(Table_2[[#This Row],[L2 Event1]],Table16[#All],3,FALSE),0)</f>
        <v>0</v>
      </c>
      <c r="I24" s="99">
        <f>IFERROR(VLOOKUP(Table_2[[#This Row],[L2 Event2]],Table16[#All],3,FALSE),0)</f>
        <v>0</v>
      </c>
      <c r="J24" s="99">
        <f>IFERROR(VLOOKUP(Table_2[[#This Row],[L2 Event3]],Table16[#All],3,FALSE),0)</f>
        <v>0</v>
      </c>
      <c r="K24" s="99">
        <f>IFERROR(VLOOKUP(Table_2[[#This Row],[L2 Event4]],Table16[#All],3,FALSE),0)</f>
        <v>0</v>
      </c>
      <c r="L24" s="99">
        <f>IFERROR(VLOOKUP(Table_2[[#This Row],[L1 Event1]],Table16[#All],4,FALSE),0)</f>
        <v>15</v>
      </c>
      <c r="M24" s="5">
        <f>SUM(E24:L24)</f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78">
        <f ca="1">IF(D24=3,N24,O24)</f>
        <v>15</v>
      </c>
      <c r="Q24" s="6" cm="1">
        <f t="array" ref="Q24">IFERROR(SUM(LARGE(E24:L24,{1,2,3,4})),0)</f>
        <v>15</v>
      </c>
      <c r="R24" s="37"/>
      <c r="S24" s="37"/>
      <c r="T24" s="37"/>
      <c r="U24" s="37"/>
      <c r="V24" s="37"/>
      <c r="W24" s="37"/>
      <c r="X24" s="37"/>
      <c r="Y24" s="37">
        <v>13</v>
      </c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295</v>
      </c>
      <c r="C25" s="5" t="s">
        <v>7</v>
      </c>
      <c r="D25" s="5">
        <v>3</v>
      </c>
      <c r="E25" s="99">
        <f>IFERROR(VLOOKUP(Table_2[[#This Row],[L3 Event1]],Table16[#All],2,FALSE),0)</f>
        <v>0</v>
      </c>
      <c r="F25" s="99">
        <f>IFERROR(VLOOKUP(Table_2[[#This Row],[L3 Event2]],Table16[#All],2,FALSE),0)</f>
        <v>0</v>
      </c>
      <c r="G25" s="99">
        <f>IFERROR(VLOOKUP(Table_2[[#This Row],[L3 Event3]],Table16[#All],2,FALSE),0)</f>
        <v>0</v>
      </c>
      <c r="H25" s="99">
        <f>IFERROR(VLOOKUP(Table_2[[#This Row],[L2 Event1]],Table16[#All],3,FALSE),0)</f>
        <v>0</v>
      </c>
      <c r="I25" s="99">
        <f>IFERROR(VLOOKUP(Table_2[[#This Row],[L2 Event2]],Table16[#All],3,FALSE),0)</f>
        <v>0</v>
      </c>
      <c r="J25" s="99">
        <f>IFERROR(VLOOKUP(Table_2[[#This Row],[L2 Event3]],Table16[#All],3,FALSE),0)</f>
        <v>0</v>
      </c>
      <c r="K25" s="99">
        <f>IFERROR(VLOOKUP(Table_2[[#This Row],[L2 Event4]],Table16[#All],3,FALSE),0)</f>
        <v>0</v>
      </c>
      <c r="L25" s="99">
        <f>IFERROR(VLOOKUP(Table_2[[#This Row],[L1 Event1]],Table16[#All],4,FALSE),0)</f>
        <v>15</v>
      </c>
      <c r="M25" s="5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78">
        <f ca="1">IF(D25=3,N25,O25)</f>
        <v>15</v>
      </c>
      <c r="Q25" s="6" cm="1">
        <f t="array" ref="Q25">IFERROR(SUM(LARGE(E25:L25,{1,2,3,4})),0)</f>
        <v>15</v>
      </c>
      <c r="R25" s="37"/>
      <c r="S25" s="37"/>
      <c r="T25" s="37"/>
      <c r="U25" s="37"/>
      <c r="V25" s="37"/>
      <c r="W25" s="37"/>
      <c r="X25" s="37"/>
      <c r="Y25" s="37">
        <v>14</v>
      </c>
      <c r="Z25" s="8"/>
      <c r="AA25" s="8"/>
      <c r="AB25" s="8"/>
      <c r="AC25" s="8"/>
    </row>
    <row r="26" spans="1:29" ht="18.75" customHeight="1" x14ac:dyDescent="0.3">
      <c r="A26" s="3">
        <v>23</v>
      </c>
      <c r="B26" s="1" t="s">
        <v>226</v>
      </c>
      <c r="C26" s="5" t="s">
        <v>7</v>
      </c>
      <c r="D26" s="5">
        <v>3</v>
      </c>
      <c r="E26" s="99">
        <f>IFERROR(VLOOKUP(Table_2[[#This Row],[L3 Event1]],Table16[#All],2,FALSE),0)</f>
        <v>0</v>
      </c>
      <c r="F26" s="99">
        <f>IFERROR(VLOOKUP(Table_2[[#This Row],[L3 Event2]],Table16[#All],2,FALSE),0)</f>
        <v>0</v>
      </c>
      <c r="G26" s="99">
        <f>IFERROR(VLOOKUP(Table_2[[#This Row],[L3 Event3]],Table16[#All],2,FALSE),0)</f>
        <v>0</v>
      </c>
      <c r="H26" s="99">
        <f>IFERROR(VLOOKUP(Table_2[[#This Row],[L2 Event1]],Table16[#All],3,FALSE),0)</f>
        <v>0</v>
      </c>
      <c r="I26" s="99">
        <f>IFERROR(VLOOKUP(Table_2[[#This Row],[L2 Event2]],Table16[#All],3,FALSE),0)</f>
        <v>5</v>
      </c>
      <c r="J26" s="99">
        <f>IFERROR(VLOOKUP(Table_2[[#This Row],[L2 Event3]],Table16[#All],3,FALSE),0)</f>
        <v>0</v>
      </c>
      <c r="K26" s="99">
        <f>IFERROR(VLOOKUP(Table_2[[#This Row],[L2 Event4]],Table16[#All],3,FALSE),0)</f>
        <v>5</v>
      </c>
      <c r="L26" s="99">
        <f>IFERROR(VLOOKUP(Table_2[[#This Row],[L1 Event1]],Table16[#All],4,FALSE),0)</f>
        <v>0</v>
      </c>
      <c r="M26" s="5">
        <f>SUM(E26:L26)</f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10</v>
      </c>
      <c r="O26" s="5" cm="1">
        <f t="array" aca="1" ref="O26" ca="1">IFERROR(SUM(LARGE(OFFSET(E26,0,0,1,'points tables'!$G$2),{1,2})/2*3),(IFERROR(SUM(LARGE(OFFSET(E26,0,0,1,'points tables'!$G$2),{1})/2*3),0)))</f>
        <v>15</v>
      </c>
      <c r="P26" s="78">
        <f ca="1">IF(D26=3,N26,O26)</f>
        <v>10</v>
      </c>
      <c r="Q26" s="6" cm="1">
        <f t="array" ref="Q26">IFERROR(SUM(LARGE(E26:L26,{1,2,3,4})),0)</f>
        <v>10</v>
      </c>
      <c r="R26" s="37"/>
      <c r="S26" s="37"/>
      <c r="T26" s="37"/>
      <c r="U26" s="37"/>
      <c r="V26" s="37">
        <v>13</v>
      </c>
      <c r="W26" s="37"/>
      <c r="X26" s="37">
        <v>13</v>
      </c>
      <c r="Y26" s="37"/>
      <c r="Z26" s="8"/>
      <c r="AA26" s="8"/>
      <c r="AB26" s="8"/>
      <c r="AC26" s="8"/>
    </row>
    <row r="27" spans="1:29" ht="18.75" customHeight="1" x14ac:dyDescent="0.3">
      <c r="A27" s="3">
        <v>24</v>
      </c>
      <c r="B27" s="8" t="s">
        <v>261</v>
      </c>
      <c r="C27" s="5" t="s">
        <v>7</v>
      </c>
      <c r="D27" s="5">
        <v>3</v>
      </c>
      <c r="E27" s="99">
        <f>IFERROR(VLOOKUP(Table_2[[#This Row],[L3 Event1]],Table16[#All],2,FALSE),0)</f>
        <v>0</v>
      </c>
      <c r="F27" s="99">
        <f>IFERROR(VLOOKUP(Table_2[[#This Row],[L3 Event2]],Table16[#All],2,FALSE),0)</f>
        <v>0</v>
      </c>
      <c r="G27" s="99">
        <f>IFERROR(VLOOKUP(Table_2[[#This Row],[L3 Event3]],Table16[#All],2,FALSE),0)</f>
        <v>0</v>
      </c>
      <c r="H27" s="99">
        <f>IFERROR(VLOOKUP(Table_2[[#This Row],[L2 Event1]],Table16[#All],3,FALSE),0)</f>
        <v>0</v>
      </c>
      <c r="I27" s="99">
        <f>IFERROR(VLOOKUP(Table_2[[#This Row],[L2 Event2]],Table16[#All],3,FALSE),0)</f>
        <v>0</v>
      </c>
      <c r="J27" s="99">
        <f>IFERROR(VLOOKUP(Table_2[[#This Row],[L2 Event3]],Table16[#All],3,FALSE),0)</f>
        <v>0</v>
      </c>
      <c r="K27" s="99">
        <f>IFERROR(VLOOKUP(Table_2[[#This Row],[L2 Event4]],Table16[#All],3,FALSE),0)</f>
        <v>10</v>
      </c>
      <c r="L27" s="99">
        <f>IFERROR(VLOOKUP(Table_2[[#This Row],[L1 Event1]],Table16[#All],4,FALSE),0)</f>
        <v>0</v>
      </c>
      <c r="M27" s="5">
        <f>SUM(E27:L27)</f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78">
        <f ca="1">IF(D27=3,N27,O27)</f>
        <v>10</v>
      </c>
      <c r="Q27" s="6" cm="1">
        <f t="array" ref="Q27">IFERROR(SUM(LARGE(E27:L27,{1,2,3,4})),0)</f>
        <v>10</v>
      </c>
      <c r="R27" s="37"/>
      <c r="S27" s="37"/>
      <c r="T27" s="37"/>
      <c r="U27" s="37"/>
      <c r="V27" s="37"/>
      <c r="W27" s="37"/>
      <c r="X27" s="37">
        <v>12</v>
      </c>
      <c r="Y27" s="37"/>
      <c r="Z27" s="8"/>
      <c r="AA27" s="8"/>
      <c r="AB27" s="8"/>
      <c r="AC27" s="8"/>
    </row>
    <row r="28" spans="1:29" ht="18.75" customHeight="1" x14ac:dyDescent="0.3">
      <c r="A28" s="3">
        <v>25</v>
      </c>
      <c r="B28" s="9" t="s">
        <v>263</v>
      </c>
      <c r="C28" s="5" t="s">
        <v>7</v>
      </c>
      <c r="D28" s="5">
        <v>3</v>
      </c>
      <c r="E28" s="99">
        <f>IFERROR(VLOOKUP(Table_2[[#This Row],[L3 Event1]],Table16[#All],2,FALSE),0)</f>
        <v>0</v>
      </c>
      <c r="F28" s="99">
        <f>IFERROR(VLOOKUP(Table_2[[#This Row],[L3 Event2]],Table16[#All],2,FALSE),0)</f>
        <v>0</v>
      </c>
      <c r="G28" s="99">
        <f>IFERROR(VLOOKUP(Table_2[[#This Row],[L3 Event3]],Table16[#All],2,FALSE),0)</f>
        <v>0</v>
      </c>
      <c r="H28" s="99">
        <f>IFERROR(VLOOKUP(Table_2[[#This Row],[L2 Event1]],Table16[#All],3,FALSE),0)</f>
        <v>0</v>
      </c>
      <c r="I28" s="99">
        <f>IFERROR(VLOOKUP(Table_2[[#This Row],[L2 Event2]],Table16[#All],3,FALSE),0)</f>
        <v>0</v>
      </c>
      <c r="J28" s="99">
        <f>IFERROR(VLOOKUP(Table_2[[#This Row],[L2 Event3]],Table16[#All],3,FALSE),0)</f>
        <v>0</v>
      </c>
      <c r="K28" s="99">
        <f>IFERROR(VLOOKUP(Table_2[[#This Row],[L2 Event4]],Table16[#All],3,FALSE),0)</f>
        <v>5</v>
      </c>
      <c r="L28" s="99">
        <f>IFERROR(VLOOKUP(Table_2[[#This Row],[L1 Event1]],Table16[#All],4,FALSE),0)</f>
        <v>0</v>
      </c>
      <c r="M28" s="5">
        <f>SUM(E28:L28)</f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5</v>
      </c>
      <c r="O28" s="5" cm="1">
        <f t="array" aca="1" ref="O28" ca="1">IFERROR(SUM(LARGE(OFFSET(E28,0,0,1,'points tables'!$G$2),{1,2})/2*3),(IFERROR(SUM(LARGE(OFFSET(E28,0,0,1,'points tables'!$G$2),{1})/2*3),0)))</f>
        <v>7.5</v>
      </c>
      <c r="P28" s="78">
        <f ca="1">IF(D28=3,N28,O28)</f>
        <v>5</v>
      </c>
      <c r="Q28" s="6" cm="1">
        <f t="array" ref="Q28">IFERROR(SUM(LARGE(E28:L28,{1,2,3,4})),0)</f>
        <v>5</v>
      </c>
      <c r="R28" s="37"/>
      <c r="S28" s="37"/>
      <c r="T28" s="37"/>
      <c r="U28" s="37"/>
      <c r="V28" s="37"/>
      <c r="W28" s="37"/>
      <c r="X28" s="37">
        <v>14</v>
      </c>
      <c r="Y28" s="37"/>
      <c r="Z28" s="8"/>
      <c r="AA28" s="8"/>
      <c r="AB28" s="8"/>
      <c r="AC28" s="8"/>
    </row>
    <row r="29" spans="1:29" ht="18.75" customHeight="1" x14ac:dyDescent="0.3">
      <c r="A29" s="3">
        <v>26</v>
      </c>
      <c r="B29" s="8" t="s">
        <v>23</v>
      </c>
      <c r="C29" s="5" t="s">
        <v>7</v>
      </c>
      <c r="D29" s="5">
        <v>3</v>
      </c>
      <c r="E29" s="99">
        <f>IFERROR(VLOOKUP(Table_2[[#This Row],[L3 Event1]],Table16[#All],2,FALSE),0)</f>
        <v>0</v>
      </c>
      <c r="F29" s="99">
        <f>IFERROR(VLOOKUP(Table_2[[#This Row],[L3 Event2]],Table16[#All],2,FALSE),0)</f>
        <v>0</v>
      </c>
      <c r="G29" s="99">
        <f>IFERROR(VLOOKUP(Table_2[[#This Row],[L3 Event3]],Table16[#All],2,FALSE),0)</f>
        <v>0</v>
      </c>
      <c r="H29" s="99">
        <f>IFERROR(VLOOKUP(Table_2[[#This Row],[L2 Event1]],Table16[#All],3,FALSE),0)</f>
        <v>0</v>
      </c>
      <c r="I29" s="99">
        <f>IFERROR(VLOOKUP(Table_2[[#This Row],[L2 Event2]],Table16[#All],3,FALSE),0)</f>
        <v>0</v>
      </c>
      <c r="J29" s="99">
        <f>IFERROR(VLOOKUP(Table_2[[#This Row],[L2 Event3]],Table16[#All],3,FALSE),0)</f>
        <v>0</v>
      </c>
      <c r="K29" s="99">
        <f>IFERROR(VLOOKUP(Table_2[[#This Row],[L2 Event4]],Table16[#All],3,FALSE),0)</f>
        <v>0</v>
      </c>
      <c r="L29" s="99">
        <f>IFERROR(VLOOKUP(Table_2[[#This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8">
        <f ca="1">IF(D29=3,N29,O29)</f>
        <v>0</v>
      </c>
      <c r="Q29" s="6" cm="1">
        <f t="array" ref="Q29">IFERROR(SUM(LARGE(E29:L29,{1,2,3,4})),0)</f>
        <v>0</v>
      </c>
      <c r="R29" s="37"/>
      <c r="S29" s="37"/>
      <c r="T29" s="37"/>
      <c r="U29" s="37"/>
      <c r="V29" s="37"/>
      <c r="W29" s="37"/>
      <c r="X29" s="37"/>
      <c r="Y29" s="37"/>
      <c r="Z29" s="8"/>
      <c r="AA29" s="8"/>
      <c r="AB29" s="8"/>
      <c r="AC29" s="8"/>
    </row>
    <row r="30" spans="1:29" ht="18.75" customHeight="1" x14ac:dyDescent="0.3">
      <c r="A30" s="3">
        <v>27</v>
      </c>
      <c r="B30" s="104" t="s">
        <v>149</v>
      </c>
      <c r="C30" s="5" t="s">
        <v>7</v>
      </c>
      <c r="D30" s="5">
        <v>3</v>
      </c>
      <c r="E30" s="99">
        <f>IFERROR(VLOOKUP(Table_2[[#This Row],[L3 Event1]],Table16[#All],2,FALSE),0)</f>
        <v>0</v>
      </c>
      <c r="F30" s="99">
        <f>IFERROR(VLOOKUP(Table_2[[#This Row],[L3 Event2]],Table16[#All],2,FALSE),0)</f>
        <v>0</v>
      </c>
      <c r="G30" s="99">
        <f>IFERROR(VLOOKUP(Table_2[[#This Row],[L3 Event3]],Table16[#All],2,FALSE),0)</f>
        <v>0</v>
      </c>
      <c r="H30" s="99">
        <f>IFERROR(VLOOKUP(Table_2[[#This Row],[L2 Event1]],Table16[#All],3,FALSE),0)</f>
        <v>0</v>
      </c>
      <c r="I30" s="99">
        <f>IFERROR(VLOOKUP(Table_2[[#This Row],[L2 Event2]],Table16[#All],3,FALSE),0)</f>
        <v>0</v>
      </c>
      <c r="J30" s="99">
        <f>IFERROR(VLOOKUP(Table_2[[#This Row],[L2 Event3]],Table16[#All],3,FALSE),0)</f>
        <v>0</v>
      </c>
      <c r="K30" s="99">
        <f>IFERROR(VLOOKUP(Table_2[[#This Row],[L2 Event4]],Table16[#All],3,FALSE),0)</f>
        <v>0</v>
      </c>
      <c r="L30" s="99">
        <f>IFERROR(VLOOKUP(Table_2[[#This Row],[L1 Event1]],Table16[#All],4,FALSE),0)</f>
        <v>0</v>
      </c>
      <c r="M30" s="5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8">
        <f ca="1">IF(D30=3,N30,O30)</f>
        <v>0</v>
      </c>
      <c r="Q30" s="6" cm="1">
        <f t="array" ref="Q30">IFERROR(SUM(LARGE(E30:L30,{1,2,3,4})),0)</f>
        <v>0</v>
      </c>
      <c r="R30" s="37"/>
      <c r="S30" s="37"/>
      <c r="T30" s="37"/>
      <c r="U30" s="37"/>
      <c r="V30" s="37"/>
      <c r="W30" s="37"/>
      <c r="X30" s="37"/>
      <c r="Y30" s="37"/>
      <c r="Z30" s="8"/>
      <c r="AA30" s="8"/>
      <c r="AB30" s="8"/>
      <c r="AC30" s="8"/>
    </row>
    <row r="31" spans="1:29" ht="18.75" customHeight="1" x14ac:dyDescent="0.3">
      <c r="A31" s="3">
        <v>28</v>
      </c>
      <c r="B31" s="50"/>
      <c r="C31" s="5" t="s">
        <v>7</v>
      </c>
      <c r="D31" s="5">
        <v>3</v>
      </c>
      <c r="E31" s="99">
        <f>IFERROR(VLOOKUP(Table_2[[#This Row],[L3 Event1]],Table16[#All],2,FALSE),0)</f>
        <v>0</v>
      </c>
      <c r="F31" s="99">
        <f>IFERROR(VLOOKUP(Table_2[[#This Row],[L3 Event2]],Table16[#All],2,FALSE),0)</f>
        <v>0</v>
      </c>
      <c r="G31" s="99">
        <f>IFERROR(VLOOKUP(Table_2[[#This Row],[L3 Event3]],Table16[#All],2,FALSE),0)</f>
        <v>0</v>
      </c>
      <c r="H31" s="99">
        <f>IFERROR(VLOOKUP(Table_2[[#This Row],[L2 Event1]],Table16[#All],3,FALSE),0)</f>
        <v>0</v>
      </c>
      <c r="I31" s="99">
        <f>IFERROR(VLOOKUP(Table_2[[#This Row],[L2 Event2]],Table16[#All],3,FALSE),0)</f>
        <v>0</v>
      </c>
      <c r="J31" s="99">
        <f>IFERROR(VLOOKUP(Table_2[[#This Row],[L2 Event3]],Table16[#All],3,FALSE),0)</f>
        <v>0</v>
      </c>
      <c r="K31" s="99">
        <f>IFERROR(VLOOKUP(Table_2[[#This Row],[L2 Event4]],Table16[#All],3,FALSE),0)</f>
        <v>0</v>
      </c>
      <c r="L31" s="99">
        <f>IFERROR(VLOOKUP(Table_2[[#This Row],[L1 Event1]],Table16[#All],4,FALSE),0)</f>
        <v>0</v>
      </c>
      <c r="M31" s="5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8">
        <f ca="1">IF(D31=3,N31,O31)</f>
        <v>0</v>
      </c>
      <c r="Q31" s="6" cm="1">
        <f t="array" ref="Q31">IFERROR(SUM(LARGE(E31:L31,{1,2,3,4})),0)</f>
        <v>0</v>
      </c>
      <c r="R31" s="37"/>
      <c r="S31" s="37"/>
      <c r="T31" s="37"/>
      <c r="U31" s="37"/>
      <c r="V31" s="37"/>
      <c r="W31" s="37"/>
      <c r="X31" s="37"/>
      <c r="Y31" s="37"/>
      <c r="Z31" s="8"/>
      <c r="AA31" s="8"/>
      <c r="AB31" s="8"/>
      <c r="AC31" s="8"/>
    </row>
    <row r="32" spans="1:29" ht="18.75" customHeight="1" x14ac:dyDescent="0.3">
      <c r="A32" s="16">
        <v>29</v>
      </c>
      <c r="B32" s="9"/>
      <c r="C32" s="5" t="s">
        <v>7</v>
      </c>
      <c r="D32" s="5">
        <v>3</v>
      </c>
      <c r="E32" s="99">
        <f>IFERROR(VLOOKUP(Table_2[[#This Row],[L3 Event1]],Table16[#All],2,FALSE),0)</f>
        <v>0</v>
      </c>
      <c r="F32" s="99">
        <f>IFERROR(VLOOKUP(Table_2[[#This Row],[L3 Event2]],Table16[#All],2,FALSE),0)</f>
        <v>0</v>
      </c>
      <c r="G32" s="99">
        <f>IFERROR(VLOOKUP(Table_2[[#This Row],[L3 Event3]],Table16[#All],2,FALSE),0)</f>
        <v>0</v>
      </c>
      <c r="H32" s="99">
        <f>IFERROR(VLOOKUP(Table_2[[#This Row],[L2 Event1]],Table16[#All],3,FALSE),0)</f>
        <v>0</v>
      </c>
      <c r="I32" s="99">
        <f>IFERROR(VLOOKUP(Table_2[[#This Row],[L2 Event2]],Table16[#All],3,FALSE),0)</f>
        <v>0</v>
      </c>
      <c r="J32" s="99">
        <f>IFERROR(VLOOKUP(Table_2[[#This Row],[L2 Event3]],Table16[#All],3,FALSE),0)</f>
        <v>0</v>
      </c>
      <c r="K32" s="99">
        <f>IFERROR(VLOOKUP(Table_2[[#This Row],[L2 Event4]],Table16[#All],3,FALSE),0)</f>
        <v>0</v>
      </c>
      <c r="L32" s="99">
        <f>IFERROR(VLOOKUP(Table_2[[#This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8">
        <f ca="1">IF(D32=3,N32,O32)</f>
        <v>0</v>
      </c>
      <c r="Q32" s="6" cm="1">
        <f t="array" ref="Q32">IFERROR(SUM(LARGE(E32:L32,{1,2,3,4})),0)</f>
        <v>0</v>
      </c>
      <c r="R32" s="37"/>
      <c r="S32" s="37"/>
      <c r="T32" s="37"/>
      <c r="U32" s="37"/>
      <c r="V32" s="37"/>
      <c r="W32" s="37"/>
      <c r="X32" s="37"/>
      <c r="Y32" s="37"/>
      <c r="Z32" s="8"/>
      <c r="AA32" s="8"/>
      <c r="AB32" s="8"/>
      <c r="AC32" s="8"/>
    </row>
    <row r="33" spans="1:29" ht="18.75" customHeight="1" x14ac:dyDescent="0.3">
      <c r="A33" s="16">
        <v>30</v>
      </c>
      <c r="B33" s="15"/>
      <c r="C33" s="5" t="s">
        <v>7</v>
      </c>
      <c r="D33" s="5">
        <v>3</v>
      </c>
      <c r="E33" s="99">
        <f>IFERROR(VLOOKUP(Table_2[[#This Row],[L3 Event1]],Table16[#All],2,FALSE),0)</f>
        <v>0</v>
      </c>
      <c r="F33" s="99">
        <f>IFERROR(VLOOKUP(Table_2[[#This Row],[L3 Event2]],Table16[#All],2,FALSE),0)</f>
        <v>0</v>
      </c>
      <c r="G33" s="99">
        <f>IFERROR(VLOOKUP(Table_2[[#This Row],[L3 Event3]],Table16[#All],2,FALSE),0)</f>
        <v>0</v>
      </c>
      <c r="H33" s="99">
        <f>IFERROR(VLOOKUP(Table_2[[#This Row],[L2 Event1]],Table16[#All],3,FALSE),0)</f>
        <v>0</v>
      </c>
      <c r="I33" s="99">
        <f>IFERROR(VLOOKUP(Table_2[[#This Row],[L2 Event2]],Table16[#All],3,FALSE),0)</f>
        <v>0</v>
      </c>
      <c r="J33" s="99">
        <f>IFERROR(VLOOKUP(Table_2[[#This Row],[L2 Event3]],Table16[#All],3,FALSE),0)</f>
        <v>0</v>
      </c>
      <c r="K33" s="99">
        <f>IFERROR(VLOOKUP(Table_2[[#This Row],[L2 Event4]],Table16[#All],3,FALSE),0)</f>
        <v>0</v>
      </c>
      <c r="L33" s="99">
        <f>IFERROR(VLOOKUP(Table_2[[#This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8">
        <f ca="1">IF(D33=3,N33,O33)</f>
        <v>0</v>
      </c>
      <c r="Q33" s="6" cm="1">
        <f t="array" ref="Q33">IFERROR(SUM(LARGE(E33:L33,{1,2,3,4})),0)</f>
        <v>0</v>
      </c>
      <c r="R33" s="37"/>
      <c r="S33" s="37"/>
      <c r="T33" s="37"/>
      <c r="U33" s="37"/>
      <c r="V33" s="37"/>
      <c r="W33" s="37"/>
      <c r="X33" s="37"/>
      <c r="Y33" s="37"/>
      <c r="Z33" s="8"/>
      <c r="AA33" s="8"/>
      <c r="AB33" s="8"/>
      <c r="AC33" s="8"/>
    </row>
    <row r="34" spans="1:29" ht="18.75" customHeight="1" x14ac:dyDescent="0.3">
      <c r="A34" s="16">
        <v>31</v>
      </c>
      <c r="B34" s="103"/>
      <c r="C34" s="5" t="s">
        <v>7</v>
      </c>
      <c r="D34" s="5">
        <v>3</v>
      </c>
      <c r="E34" s="99">
        <f>IFERROR(VLOOKUP(Table_2[[#This Row],[L3 Event1]],Table16[#All],2,FALSE),0)</f>
        <v>0</v>
      </c>
      <c r="F34" s="99">
        <f>IFERROR(VLOOKUP(Table_2[[#This Row],[L3 Event2]],Table16[#All],2,FALSE),0)</f>
        <v>0</v>
      </c>
      <c r="G34" s="99">
        <f>IFERROR(VLOOKUP(Table_2[[#This Row],[L3 Event3]],Table16[#All],2,FALSE),0)</f>
        <v>0</v>
      </c>
      <c r="H34" s="99">
        <f>IFERROR(VLOOKUP(Table_2[[#This Row],[L2 Event1]],Table16[#All],3,FALSE),0)</f>
        <v>0</v>
      </c>
      <c r="I34" s="99">
        <f>IFERROR(VLOOKUP(Table_2[[#This Row],[L2 Event2]],Table16[#All],3,FALSE),0)</f>
        <v>0</v>
      </c>
      <c r="J34" s="99">
        <f>IFERROR(VLOOKUP(Table_2[[#This Row],[L2 Event3]],Table16[#All],3,FALSE),0)</f>
        <v>0</v>
      </c>
      <c r="K34" s="99">
        <f>IFERROR(VLOOKUP(Table_2[[#This Row],[L2 Event4]],Table16[#All],3,FALSE),0)</f>
        <v>0</v>
      </c>
      <c r="L34" s="99">
        <f>IFERROR(VLOOKUP(Table_2[[#This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8">
        <f ca="1">IF(D34=3,N34,O34)</f>
        <v>0</v>
      </c>
      <c r="Q34" s="6" cm="1">
        <f t="array" ref="Q34">IFERROR(SUM(LARGE(E34:L34,{1,2,3,4})),0)</f>
        <v>0</v>
      </c>
      <c r="R34" s="37"/>
      <c r="S34" s="37"/>
      <c r="T34" s="37"/>
      <c r="U34" s="37"/>
      <c r="V34" s="37"/>
      <c r="W34" s="37"/>
      <c r="X34" s="37"/>
      <c r="Y34" s="37"/>
      <c r="Z34" s="8"/>
      <c r="AA34" s="8"/>
      <c r="AB34" s="8"/>
      <c r="AC34" s="8"/>
    </row>
    <row r="35" spans="1:29" ht="18.75" customHeight="1" x14ac:dyDescent="0.3">
      <c r="A35" s="16">
        <v>32</v>
      </c>
      <c r="B35" s="104"/>
      <c r="C35" s="5" t="s">
        <v>7</v>
      </c>
      <c r="D35" s="5">
        <v>3</v>
      </c>
      <c r="E35" s="99">
        <f>IFERROR(VLOOKUP(Table_2[[#This Row],[L3 Event1]],Table16[#All],2,FALSE),0)</f>
        <v>0</v>
      </c>
      <c r="F35" s="99">
        <f>IFERROR(VLOOKUP(Table_2[[#This Row],[L3 Event2]],Table16[#All],2,FALSE),0)</f>
        <v>0</v>
      </c>
      <c r="G35" s="99">
        <f>IFERROR(VLOOKUP(Table_2[[#This Row],[L3 Event3]],Table16[#All],2,FALSE),0)</f>
        <v>0</v>
      </c>
      <c r="H35" s="99">
        <f>IFERROR(VLOOKUP(Table_2[[#This Row],[L2 Event1]],Table16[#All],3,FALSE),0)</f>
        <v>0</v>
      </c>
      <c r="I35" s="99">
        <f>IFERROR(VLOOKUP(Table_2[[#This Row],[L2 Event2]],Table16[#All],3,FALSE),0)</f>
        <v>0</v>
      </c>
      <c r="J35" s="99">
        <f>IFERROR(VLOOKUP(Table_2[[#This Row],[L2 Event3]],Table16[#All],3,FALSE),0)</f>
        <v>0</v>
      </c>
      <c r="K35" s="99">
        <f>IFERROR(VLOOKUP(Table_2[[#This Row],[L2 Event4]],Table16[#All],3,FALSE),0)</f>
        <v>0</v>
      </c>
      <c r="L35" s="99">
        <f>IFERROR(VLOOKUP(Table_2[[#This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8">
        <f ca="1">IF(D35=3,N35,O35)</f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  <c r="AC35" s="8"/>
    </row>
    <row r="36" spans="1:29" ht="18.75" customHeight="1" x14ac:dyDescent="0.3">
      <c r="A36" s="16">
        <v>33</v>
      </c>
      <c r="B36" s="50"/>
      <c r="C36" s="5" t="s">
        <v>7</v>
      </c>
      <c r="D36" s="5">
        <v>3</v>
      </c>
      <c r="E36" s="99">
        <f>IFERROR(VLOOKUP(Table_2[[#This Row],[L3 Event1]],Table16[#All],2,FALSE),0)</f>
        <v>0</v>
      </c>
      <c r="F36" s="99">
        <f>IFERROR(VLOOKUP(Table_2[[#This Row],[L3 Event2]],Table16[#All],2,FALSE),0)</f>
        <v>0</v>
      </c>
      <c r="G36" s="99">
        <f>IFERROR(VLOOKUP(Table_2[[#This Row],[L3 Event3]],Table16[#All],2,FALSE),0)</f>
        <v>0</v>
      </c>
      <c r="H36" s="99">
        <f>IFERROR(VLOOKUP(Table_2[[#This Row],[L2 Event1]],Table16[#All],3,FALSE),0)</f>
        <v>0</v>
      </c>
      <c r="I36" s="99">
        <f>IFERROR(VLOOKUP(Table_2[[#This Row],[L2 Event2]],Table16[#All],3,FALSE),0)</f>
        <v>0</v>
      </c>
      <c r="J36" s="99">
        <f>IFERROR(VLOOKUP(Table_2[[#This Row],[L2 Event3]],Table16[#All],3,FALSE),0)</f>
        <v>0</v>
      </c>
      <c r="K36" s="99">
        <f>IFERROR(VLOOKUP(Table_2[[#This Row],[L2 Event4]],Table16[#All],3,FALSE),0)</f>
        <v>0</v>
      </c>
      <c r="L36" s="99">
        <f>IFERROR(VLOOKUP(Table_2[[#This Row],[L1 Event1]],Table16[#All],4,FALSE),0)</f>
        <v>0</v>
      </c>
      <c r="M36" s="5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8">
        <f ca="1">IF(D36=3,N36,O36)</f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  <c r="AC36" s="8"/>
    </row>
    <row r="37" spans="1:29" ht="18.75" customHeight="1" x14ac:dyDescent="0.3">
      <c r="A37" s="16">
        <v>34</v>
      </c>
      <c r="B37" s="1"/>
      <c r="C37" s="5" t="s">
        <v>7</v>
      </c>
      <c r="D37" s="5">
        <v>3</v>
      </c>
      <c r="E37" s="99">
        <f>IFERROR(VLOOKUP(Table_2[[#This Row],[L3 Event1]],Table16[#All],2,FALSE),0)</f>
        <v>0</v>
      </c>
      <c r="F37" s="99">
        <f>IFERROR(VLOOKUP(Table_2[[#This Row],[L3 Event2]],Table16[#All],2,FALSE),0)</f>
        <v>0</v>
      </c>
      <c r="G37" s="99">
        <f>IFERROR(VLOOKUP(Table_2[[#This Row],[L3 Event3]],Table16[#All],2,FALSE),0)</f>
        <v>0</v>
      </c>
      <c r="H37" s="99">
        <f>IFERROR(VLOOKUP(Table_2[[#This Row],[L2 Event1]],Table16[#All],3,FALSE),0)</f>
        <v>0</v>
      </c>
      <c r="I37" s="99">
        <f>IFERROR(VLOOKUP(Table_2[[#This Row],[L2 Event2]],Table16[#All],3,FALSE),0)</f>
        <v>0</v>
      </c>
      <c r="J37" s="99">
        <f>IFERROR(VLOOKUP(Table_2[[#This Row],[L2 Event3]],Table16[#All],3,FALSE),0)</f>
        <v>0</v>
      </c>
      <c r="K37" s="99">
        <f>IFERROR(VLOOKUP(Table_2[[#This Row],[L2 Event4]],Table16[#All],3,FALSE),0)</f>
        <v>0</v>
      </c>
      <c r="L37" s="99">
        <f>IFERROR(VLOOKUP(Table_2[[#This Row],[L1 Event1]],Table16[#All],4,FALSE),0)</f>
        <v>0</v>
      </c>
      <c r="M37" s="5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8">
        <f ca="1">IF(D37=3,N37,O37)</f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  <c r="AC37" s="8"/>
    </row>
    <row r="38" spans="1:29" ht="18.75" customHeight="1" x14ac:dyDescent="0.3">
      <c r="A38" s="16">
        <v>35</v>
      </c>
      <c r="B38" s="8"/>
      <c r="C38" s="5" t="s">
        <v>7</v>
      </c>
      <c r="D38" s="5">
        <v>3</v>
      </c>
      <c r="E38" s="99">
        <f>IFERROR(VLOOKUP(Table_2[[#This Row],[L3 Event1]],Table16[#All],2,FALSE),0)</f>
        <v>0</v>
      </c>
      <c r="F38" s="99">
        <f>IFERROR(VLOOKUP(Table_2[[#This Row],[L3 Event2]],Table16[#All],2,FALSE),0)</f>
        <v>0</v>
      </c>
      <c r="G38" s="99">
        <f>IFERROR(VLOOKUP(Table_2[[#This Row],[L3 Event3]],Table16[#All],2,FALSE),0)</f>
        <v>0</v>
      </c>
      <c r="H38" s="99">
        <f>IFERROR(VLOOKUP(Table_2[[#This Row],[L2 Event1]],Table16[#All],3,FALSE),0)</f>
        <v>0</v>
      </c>
      <c r="I38" s="99">
        <f>IFERROR(VLOOKUP(Table_2[[#This Row],[L2 Event2]],Table16[#All],3,FALSE),0)</f>
        <v>0</v>
      </c>
      <c r="J38" s="99">
        <f>IFERROR(VLOOKUP(Table_2[[#This Row],[L2 Event3]],Table16[#All],3,FALSE),0)</f>
        <v>0</v>
      </c>
      <c r="K38" s="99">
        <f>IFERROR(VLOOKUP(Table_2[[#This Row],[L2 Event4]],Table16[#All],3,FALSE),0)</f>
        <v>0</v>
      </c>
      <c r="L38" s="99">
        <f>IFERROR(VLOOKUP(Table_2[[#This Row],[L1 Event1]],Table16[#All],4,FALSE),0)</f>
        <v>0</v>
      </c>
      <c r="M38" s="5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8">
        <f ca="1">IF(D38=3,N38,O38)</f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  <c r="AC38" s="8"/>
    </row>
    <row r="39" spans="1:29" ht="18.75" customHeight="1" x14ac:dyDescent="0.3">
      <c r="A39" s="16">
        <v>36</v>
      </c>
      <c r="B39" s="8"/>
      <c r="C39" s="5" t="s">
        <v>7</v>
      </c>
      <c r="D39" s="5">
        <v>3</v>
      </c>
      <c r="E39" s="99">
        <f>IFERROR(VLOOKUP(Table_2[[#This Row],[L3 Event1]],Table16[#All],2,FALSE),0)</f>
        <v>0</v>
      </c>
      <c r="F39" s="99">
        <f>IFERROR(VLOOKUP(Table_2[[#This Row],[L3 Event2]],Table16[#All],2,FALSE),0)</f>
        <v>0</v>
      </c>
      <c r="G39" s="99">
        <f>IFERROR(VLOOKUP(Table_2[[#This Row],[L3 Event3]],Table16[#All],2,FALSE),0)</f>
        <v>0</v>
      </c>
      <c r="H39" s="99">
        <f>IFERROR(VLOOKUP(Table_2[[#This Row],[L2 Event1]],Table16[#All],3,FALSE),0)</f>
        <v>0</v>
      </c>
      <c r="I39" s="99">
        <f>IFERROR(VLOOKUP(Table_2[[#This Row],[L2 Event2]],Table16[#All],3,FALSE),0)</f>
        <v>0</v>
      </c>
      <c r="J39" s="99">
        <f>IFERROR(VLOOKUP(Table_2[[#This Row],[L2 Event3]],Table16[#All],3,FALSE),0)</f>
        <v>0</v>
      </c>
      <c r="K39" s="99">
        <f>IFERROR(VLOOKUP(Table_2[[#This Row],[L2 Event4]],Table16[#All],3,FALSE),0)</f>
        <v>0</v>
      </c>
      <c r="L39" s="99">
        <f>IFERROR(VLOOKUP(Table_2[[#This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8">
        <f ca="1">IF(D39=3,N39,O39)</f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  <c r="AC39" s="8"/>
    </row>
    <row r="40" spans="1:29" ht="18.75" customHeight="1" x14ac:dyDescent="0.3">
      <c r="A40" s="16">
        <v>37</v>
      </c>
      <c r="B40" s="102"/>
      <c r="C40" s="5" t="s">
        <v>7</v>
      </c>
      <c r="D40" s="5">
        <v>3</v>
      </c>
      <c r="E40" s="99">
        <f>IFERROR(VLOOKUP(Table_2[[#This Row],[L3 Event1]],Table16[#All],2,FALSE),0)</f>
        <v>0</v>
      </c>
      <c r="F40" s="99">
        <f>IFERROR(VLOOKUP(Table_2[[#This Row],[L3 Event2]],Table16[#All],2,FALSE),0)</f>
        <v>0</v>
      </c>
      <c r="G40" s="99">
        <f>IFERROR(VLOOKUP(Table_2[[#This Row],[L3 Event3]],Table16[#All],2,FALSE),0)</f>
        <v>0</v>
      </c>
      <c r="H40" s="99">
        <f>IFERROR(VLOOKUP(Table_2[[#This Row],[L2 Event1]],Table16[#All],3,FALSE),0)</f>
        <v>0</v>
      </c>
      <c r="I40" s="99">
        <f>IFERROR(VLOOKUP(Table_2[[#This Row],[L2 Event2]],Table16[#All],3,FALSE),0)</f>
        <v>0</v>
      </c>
      <c r="J40" s="99">
        <f>IFERROR(VLOOKUP(Table_2[[#This Row],[L2 Event3]],Table16[#All],3,FALSE),0)</f>
        <v>0</v>
      </c>
      <c r="K40" s="99">
        <f>IFERROR(VLOOKUP(Table_2[[#This Row],[L2 Event4]],Table16[#All],3,FALSE),0)</f>
        <v>0</v>
      </c>
      <c r="L40" s="99">
        <f>IFERROR(VLOOKUP(Table_2[[#This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8">
        <f ca="1">IF(D40=3,N40,O40)</f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  <c r="AC40" s="8"/>
    </row>
    <row r="41" spans="1:29" ht="18.75" customHeight="1" x14ac:dyDescent="0.3">
      <c r="A41" s="16">
        <v>38</v>
      </c>
      <c r="B41" s="8"/>
      <c r="C41" s="5" t="s">
        <v>7</v>
      </c>
      <c r="D41" s="5">
        <v>3</v>
      </c>
      <c r="E41" s="99">
        <f>IFERROR(VLOOKUP(Table_2[[#This Row],[L3 Event1]],Table16[#All],2,FALSE),0)</f>
        <v>0</v>
      </c>
      <c r="F41" s="99">
        <f>IFERROR(VLOOKUP(Table_2[[#This Row],[L3 Event2]],Table16[#All],2,FALSE),0)</f>
        <v>0</v>
      </c>
      <c r="G41" s="99">
        <f>IFERROR(VLOOKUP(Table_2[[#This Row],[L3 Event3]],Table16[#All],2,FALSE),0)</f>
        <v>0</v>
      </c>
      <c r="H41" s="99">
        <f>IFERROR(VLOOKUP(Table_2[[#This Row],[L2 Event1]],Table16[#All],3,FALSE),0)</f>
        <v>0</v>
      </c>
      <c r="I41" s="99">
        <f>IFERROR(VLOOKUP(Table_2[[#This Row],[L2 Event2]],Table16[#All],3,FALSE),0)</f>
        <v>0</v>
      </c>
      <c r="J41" s="99">
        <f>IFERROR(VLOOKUP(Table_2[[#This Row],[L2 Event3]],Table16[#All],3,FALSE),0)</f>
        <v>0</v>
      </c>
      <c r="K41" s="99">
        <f>IFERROR(VLOOKUP(Table_2[[#This Row],[L2 Event4]],Table16[#All],3,FALSE),0)</f>
        <v>0</v>
      </c>
      <c r="L41" s="99">
        <f>IFERROR(VLOOKUP(Table_2[[#This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8">
        <f ca="1">IF(D41=3,N41,O41)</f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  <c r="AC41" s="8"/>
    </row>
    <row r="42" spans="1:29" ht="18.75" customHeight="1" x14ac:dyDescent="0.3">
      <c r="A42" s="16">
        <v>39</v>
      </c>
      <c r="B42" s="8"/>
      <c r="C42" s="5" t="s">
        <v>7</v>
      </c>
      <c r="D42" s="5">
        <v>3</v>
      </c>
      <c r="E42" s="99">
        <f>IFERROR(VLOOKUP(Table_2[[#This Row],[L3 Event1]],Table16[#All],2,FALSE),0)</f>
        <v>0</v>
      </c>
      <c r="F42" s="99">
        <f>IFERROR(VLOOKUP(Table_2[[#This Row],[L3 Event2]],Table16[#All],2,FALSE),0)</f>
        <v>0</v>
      </c>
      <c r="G42" s="99">
        <f>IFERROR(VLOOKUP(Table_2[[#This Row],[L3 Event3]],Table16[#All],2,FALSE),0)</f>
        <v>0</v>
      </c>
      <c r="H42" s="99">
        <f>IFERROR(VLOOKUP(Table_2[[#This Row],[L2 Event1]],Table16[#All],3,FALSE),0)</f>
        <v>0</v>
      </c>
      <c r="I42" s="99">
        <f>IFERROR(VLOOKUP(Table_2[[#This Row],[L2 Event2]],Table16[#All],3,FALSE),0)</f>
        <v>0</v>
      </c>
      <c r="J42" s="99">
        <f>IFERROR(VLOOKUP(Table_2[[#This Row],[L2 Event3]],Table16[#All],3,FALSE),0)</f>
        <v>0</v>
      </c>
      <c r="K42" s="99">
        <f>IFERROR(VLOOKUP(Table_2[[#This Row],[L2 Event4]],Table16[#All],3,FALSE),0)</f>
        <v>0</v>
      </c>
      <c r="L42" s="99">
        <f>IFERROR(VLOOKUP(Table_2[[#This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8">
        <f ca="1">IF(D42=3,N42,O42)</f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  <c r="AC42" s="8"/>
    </row>
    <row r="43" spans="1:29" ht="18.75" customHeight="1" x14ac:dyDescent="0.3">
      <c r="A43" s="8"/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11" t="s">
        <v>285</v>
      </c>
      <c r="C45" s="4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8"/>
      <c r="B244" s="17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8"/>
      <c r="B245" s="17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conditionalFormatting sqref="B21">
    <cfRule type="duplicateValues" dxfId="24" priority="1"/>
  </conditionalFormatting>
  <conditionalFormatting sqref="B22:B42 B4:B20">
    <cfRule type="duplicateValues" dxfId="23" priority="2"/>
  </conditionalFormatting>
  <conditionalFormatting sqref="B39">
    <cfRule type="duplicateValues" dxfId="22" priority="3"/>
  </conditionalFormatting>
  <conditionalFormatting sqref="B40:B42 B22:B38 B4:B20">
    <cfRule type="duplicateValues" dxfId="21" priority="4"/>
  </conditionalFormatting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B70C-0108-4127-B086-C7A0D0586CBD}">
  <sheetPr>
    <tabColor rgb="FF00B050"/>
  </sheetPr>
  <dimension ref="A1:AC1002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8" width="14.5703125" customWidth="1"/>
    <col min="9" max="9" width="16" customWidth="1"/>
    <col min="11" max="12" width="14.5703125" customWidth="1"/>
    <col min="13" max="13" width="8.5703125" customWidth="1"/>
    <col min="14" max="14" width="16.85546875" hidden="1" customWidth="1"/>
    <col min="15" max="15" width="16.7109375" hidden="1" customWidth="1"/>
    <col min="16" max="16" width="16.42578125" customWidth="1"/>
    <col min="17" max="17" width="14.7109375" customWidth="1"/>
    <col min="18" max="18" width="11.7109375" customWidth="1"/>
    <col min="19" max="19" width="15" customWidth="1"/>
    <col min="20" max="20" width="13.85546875" customWidth="1"/>
    <col min="21" max="21" width="14.42578125" customWidth="1"/>
    <col min="22" max="22" width="15.28515625" customWidth="1"/>
    <col min="23" max="23" width="13.42578125" customWidth="1"/>
    <col min="24" max="24" width="13.85546875" customWidth="1"/>
    <col min="25" max="25" width="14.140625" customWidth="1"/>
    <col min="26" max="29" width="9.14062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125"/>
      <c r="AA3" s="48"/>
      <c r="AB3" s="48"/>
    </row>
    <row r="4" spans="1:29" ht="18.75" customHeight="1" x14ac:dyDescent="0.3">
      <c r="A4" s="3">
        <v>1</v>
      </c>
      <c r="B4" s="1" t="s">
        <v>36</v>
      </c>
      <c r="C4" s="5" t="s">
        <v>7</v>
      </c>
      <c r="D4" s="5">
        <v>3</v>
      </c>
      <c r="E4" s="99">
        <f>IFERROR(VLOOKUP(Table_48[[#This Row],[L3 Event1]],Table16[#All],2,FALSE),0)</f>
        <v>0</v>
      </c>
      <c r="F4" s="99">
        <f>IFERROR(VLOOKUP(Table_48[[#This Row],[L3 Event2]],Table16[#All],2,FALSE),0)</f>
        <v>50</v>
      </c>
      <c r="G4" s="99">
        <f>IFERROR(VLOOKUP(Table_48[[#This Row],[L3 Event3]],Table16[#All],2,FALSE),0)</f>
        <v>0</v>
      </c>
      <c r="H4" s="99">
        <f>IFERROR(VLOOKUP(Table_48[[#This Row],[L2 Event1]],Table16[#All],3,FALSE),0)</f>
        <v>0</v>
      </c>
      <c r="I4" s="99">
        <f>IFERROR(VLOOKUP(Table_48[[#This Row],[L2 Event2]],Table16[#All],3,FALSE),0)</f>
        <v>140</v>
      </c>
      <c r="J4" s="99">
        <f>IFERROR(VLOOKUP(Table_48[[#This Row],[L2 Event3]],Table16[#All],3,FALSE),0)</f>
        <v>140</v>
      </c>
      <c r="K4" s="99">
        <f>IFERROR(VLOOKUP(Table_48[[#This Row],[L2 Event4]],Table16[#All],3,FALSE),0)</f>
        <v>100</v>
      </c>
      <c r="L4" s="99">
        <f>IFERROR(VLOOKUP(Table_48[[#This Row],[L1 Event1]],Table16[#All],4,FALSE),0)</f>
        <v>0</v>
      </c>
      <c r="M4" s="5">
        <f>SUM(E4:L4)</f>
        <v>430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9">
        <f ca="1">IF(D4=3,N4,O4)</f>
        <v>380</v>
      </c>
      <c r="Q4" s="6" cm="1">
        <f t="array" ref="Q4">IFERROR(SUM(LARGE(E4:L4,{1,2,3,4})),0)</f>
        <v>430</v>
      </c>
      <c r="R4" s="37"/>
      <c r="S4" s="37">
        <v>1</v>
      </c>
      <c r="T4" s="37"/>
      <c r="U4" s="37"/>
      <c r="V4" s="37">
        <v>1</v>
      </c>
      <c r="W4" s="37">
        <v>1</v>
      </c>
      <c r="X4" s="37">
        <v>2</v>
      </c>
      <c r="Y4" s="37"/>
      <c r="Z4" s="124"/>
      <c r="AA4" s="5"/>
      <c r="AB4" s="5"/>
      <c r="AC4" s="8"/>
    </row>
    <row r="5" spans="1:29" ht="18.75" customHeight="1" x14ac:dyDescent="0.3">
      <c r="A5" s="3">
        <v>2</v>
      </c>
      <c r="B5" s="1" t="s">
        <v>212</v>
      </c>
      <c r="C5" s="5" t="s">
        <v>7</v>
      </c>
      <c r="D5" s="5">
        <v>3</v>
      </c>
      <c r="E5" s="99">
        <f>IFERROR(VLOOKUP(Table_48[[#This Row],[L3 Event1]],Table16[#All],2,FALSE),0)</f>
        <v>0</v>
      </c>
      <c r="F5" s="99">
        <f>IFERROR(VLOOKUP(Table_48[[#This Row],[L3 Event2]],Table16[#All],2,FALSE),0)</f>
        <v>0</v>
      </c>
      <c r="G5" s="99">
        <f>IFERROR(VLOOKUP(Table_48[[#This Row],[L3 Event3]],Table16[#All],2,FALSE),0)</f>
        <v>0</v>
      </c>
      <c r="H5" s="99">
        <f>IFERROR(VLOOKUP(Table_48[[#This Row],[L2 Event1]],Table16[#All],3,FALSE),0)</f>
        <v>140</v>
      </c>
      <c r="I5" s="99">
        <f>IFERROR(VLOOKUP(Table_48[[#This Row],[L2 Event2]],Table16[#All],3,FALSE),0)</f>
        <v>100</v>
      </c>
      <c r="J5" s="99">
        <f>IFERROR(VLOOKUP(Table_48[[#This Row],[L2 Event3]],Table16[#All],3,FALSE),0)</f>
        <v>50</v>
      </c>
      <c r="K5" s="99">
        <f>IFERROR(VLOOKUP(Table_48[[#This Row],[L2 Event4]],Table16[#All],3,FALSE),0)</f>
        <v>45</v>
      </c>
      <c r="L5" s="99">
        <f>IFERROR(VLOOKUP(Table_48[[#This Row],[L1 Event1]],Table16[#All],4,FALSE),0)</f>
        <v>90</v>
      </c>
      <c r="M5" s="5">
        <f>SUM(E5:L5)</f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330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9">
        <f ca="1">IF(D5=3,N5,O5)</f>
        <v>330</v>
      </c>
      <c r="Q5" s="6" cm="1">
        <f t="array" ref="Q5">IFERROR(SUM(LARGE(E5:L5,{1,2,3,4})),0)</f>
        <v>380</v>
      </c>
      <c r="R5" s="37"/>
      <c r="S5" s="37"/>
      <c r="T5" s="37"/>
      <c r="U5" s="37">
        <v>1</v>
      </c>
      <c r="V5" s="37">
        <v>2</v>
      </c>
      <c r="W5" s="37">
        <v>4</v>
      </c>
      <c r="X5" s="37">
        <v>5</v>
      </c>
      <c r="Y5" s="37">
        <v>3</v>
      </c>
      <c r="Z5" s="107"/>
      <c r="AA5" s="5"/>
      <c r="AB5" s="5"/>
      <c r="AC5" s="8"/>
    </row>
    <row r="6" spans="1:29" ht="18.75" customHeight="1" x14ac:dyDescent="0.3">
      <c r="A6" s="3">
        <v>3</v>
      </c>
      <c r="B6" s="8" t="s">
        <v>14</v>
      </c>
      <c r="C6" s="5" t="s">
        <v>7</v>
      </c>
      <c r="D6" s="5">
        <v>3</v>
      </c>
      <c r="E6" s="99">
        <f>IFERROR(VLOOKUP(Table_48[[#This Row],[L3 Event1]],Table16[#All],2,FALSE),0)</f>
        <v>0</v>
      </c>
      <c r="F6" s="99">
        <f>IFERROR(VLOOKUP(Table_48[[#This Row],[L3 Event2]],Table16[#All],2,FALSE),0)</f>
        <v>0</v>
      </c>
      <c r="G6" s="99">
        <f>IFERROR(VLOOKUP(Table_48[[#This Row],[L3 Event3]],Table16[#All],2,FALSE),0)</f>
        <v>0</v>
      </c>
      <c r="H6" s="99">
        <f>IFERROR(VLOOKUP(Table_48[[#This Row],[L2 Event1]],Table16[#All],3,FALSE),0)</f>
        <v>100</v>
      </c>
      <c r="I6" s="99">
        <f>IFERROR(VLOOKUP(Table_48[[#This Row],[L2 Event2]],Table16[#All],3,FALSE),0)</f>
        <v>50</v>
      </c>
      <c r="J6" s="99">
        <f>IFERROR(VLOOKUP(Table_48[[#This Row],[L2 Event3]],Table16[#All],3,FALSE),0)</f>
        <v>100</v>
      </c>
      <c r="K6" s="99">
        <f>IFERROR(VLOOKUP(Table_48[[#This Row],[L2 Event4]],Table16[#All],3,FALSE),0)</f>
        <v>50</v>
      </c>
      <c r="L6" s="99">
        <f>IFERROR(VLOOKUP(Table_48[[#This Row],[L1 Event1]],Table16[#All],4,FALSE),0)</f>
        <v>125</v>
      </c>
      <c r="M6" s="5">
        <f>SUM(E6:L6)</f>
        <v>425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325</v>
      </c>
      <c r="O6" s="5" cm="1">
        <f t="array" aca="1" ref="O6" ca="1">IFERROR(SUM(LARGE(OFFSET(E6,0,0,1,'points tables'!$G$2),{1,2})/2*3),(IFERROR(SUM(LARGE(OFFSET(E6,0,0,1,'points tables'!$G$2),{1})/2*3),0)))</f>
        <v>337.5</v>
      </c>
      <c r="P6" s="79">
        <f ca="1">IF(D6=3,N6,O6)</f>
        <v>325</v>
      </c>
      <c r="Q6" s="6" cm="1">
        <f t="array" ref="Q6">IFERROR(SUM(LARGE(E6:L6,{1,2,3,4})),0)</f>
        <v>375</v>
      </c>
      <c r="R6" s="37"/>
      <c r="S6" s="37"/>
      <c r="T6" s="37"/>
      <c r="U6" s="37">
        <v>2</v>
      </c>
      <c r="V6" s="37">
        <v>4</v>
      </c>
      <c r="W6" s="37">
        <v>2</v>
      </c>
      <c r="X6" s="37">
        <v>4</v>
      </c>
      <c r="Y6" s="37">
        <v>2</v>
      </c>
      <c r="Z6" s="107"/>
      <c r="AA6" s="5"/>
      <c r="AB6" s="5"/>
      <c r="AC6" s="8"/>
    </row>
    <row r="7" spans="1:29" ht="18.75" customHeight="1" x14ac:dyDescent="0.3">
      <c r="A7" s="3">
        <v>4</v>
      </c>
      <c r="B7" s="1" t="s">
        <v>16</v>
      </c>
      <c r="C7" s="5" t="s">
        <v>7</v>
      </c>
      <c r="D7" s="5">
        <v>3</v>
      </c>
      <c r="E7" s="99">
        <f>IFERROR(VLOOKUP(Table_48[[#This Row],[L3 Event1]],Table16[#All],2,FALSE),0)</f>
        <v>0</v>
      </c>
      <c r="F7" s="99">
        <f>IFERROR(VLOOKUP(Table_48[[#This Row],[L3 Event2]],Table16[#All],2,FALSE),0)</f>
        <v>0</v>
      </c>
      <c r="G7" s="99">
        <f>IFERROR(VLOOKUP(Table_48[[#This Row],[L3 Event3]],Table16[#All],2,FALSE),0)</f>
        <v>0</v>
      </c>
      <c r="H7" s="99">
        <f>IFERROR(VLOOKUP(Table_48[[#This Row],[L2 Event1]],Table16[#All],3,FALSE),0)</f>
        <v>0</v>
      </c>
      <c r="I7" s="99">
        <f>IFERROR(VLOOKUP(Table_48[[#This Row],[L2 Event2]],Table16[#All],3,FALSE),0)</f>
        <v>0</v>
      </c>
      <c r="J7" s="99">
        <f>IFERROR(VLOOKUP(Table_48[[#This Row],[L2 Event3]],Table16[#All],3,FALSE),0)</f>
        <v>0</v>
      </c>
      <c r="K7" s="99">
        <f>IFERROR(VLOOKUP(Table_48[[#This Row],[L2 Event4]],Table16[#All],3,FALSE),0)</f>
        <v>140</v>
      </c>
      <c r="L7" s="99">
        <f>IFERROR(VLOOKUP(Table_48[[#This Row],[L1 Event1]],Table16[#All],4,FALSE),0)</f>
        <v>175</v>
      </c>
      <c r="M7" s="5">
        <f>SUM(E7:L7)</f>
        <v>315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315</v>
      </c>
      <c r="O7" s="5" cm="1">
        <f t="array" aca="1" ref="O7" ca="1">IFERROR(SUM(LARGE(OFFSET(E7,0,0,1,'points tables'!$G$2),{1,2})/2*3),(IFERROR(SUM(LARGE(OFFSET(E7,0,0,1,'points tables'!$G$2),{1})/2*3),0)))</f>
        <v>472.5</v>
      </c>
      <c r="P7" s="79">
        <f ca="1">IF(D7=3,N7,O7)</f>
        <v>315</v>
      </c>
      <c r="Q7" s="6" cm="1">
        <f t="array" ref="Q7">IFERROR(SUM(LARGE(E7:L7,{1,2,3,4})),0)</f>
        <v>315</v>
      </c>
      <c r="R7" s="37"/>
      <c r="S7" s="37"/>
      <c r="T7" s="37"/>
      <c r="U7" s="37"/>
      <c r="V7" s="37"/>
      <c r="W7" s="37"/>
      <c r="X7" s="37">
        <v>1</v>
      </c>
      <c r="Y7" s="37">
        <v>1</v>
      </c>
      <c r="Z7" s="107"/>
      <c r="AA7" s="5"/>
      <c r="AB7" s="5"/>
      <c r="AC7" s="8"/>
    </row>
    <row r="8" spans="1:29" ht="18.75" customHeight="1" x14ac:dyDescent="0.3">
      <c r="A8" s="3">
        <v>5</v>
      </c>
      <c r="B8" s="1" t="s">
        <v>39</v>
      </c>
      <c r="C8" s="5" t="s">
        <v>7</v>
      </c>
      <c r="D8" s="5">
        <v>3</v>
      </c>
      <c r="E8" s="99">
        <f>IFERROR(VLOOKUP(Table_48[[#This Row],[L3 Event1]],Table16[#All],2,FALSE),0)</f>
        <v>0</v>
      </c>
      <c r="F8" s="99">
        <f>IFERROR(VLOOKUP(Table_48[[#This Row],[L3 Event2]],Table16[#All],2,FALSE),0)</f>
        <v>0</v>
      </c>
      <c r="G8" s="99">
        <f>IFERROR(VLOOKUP(Table_48[[#This Row],[L3 Event3]],Table16[#All],2,FALSE),0)</f>
        <v>0</v>
      </c>
      <c r="H8" s="99">
        <f>IFERROR(VLOOKUP(Table_48[[#This Row],[L2 Event1]],Table16[#All],3,FALSE),0)</f>
        <v>0</v>
      </c>
      <c r="I8" s="99">
        <f>IFERROR(VLOOKUP(Table_48[[#This Row],[L2 Event2]],Table16[#All],3,FALSE),0)</f>
        <v>70</v>
      </c>
      <c r="J8" s="99">
        <f>IFERROR(VLOOKUP(Table_48[[#This Row],[L2 Event3]],Table16[#All],3,FALSE),0)</f>
        <v>45</v>
      </c>
      <c r="K8" s="99">
        <f>IFERROR(VLOOKUP(Table_48[[#This Row],[L2 Event4]],Table16[#All],3,FALSE),0)</f>
        <v>70</v>
      </c>
      <c r="L8" s="99">
        <f>IFERROR(VLOOKUP(Table_48[[#This Row],[L1 Event1]],Table16[#All],4,FALSE),0)</f>
        <v>65</v>
      </c>
      <c r="M8" s="5">
        <f>SUM(E8:L8)</f>
        <v>250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205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79">
        <f ca="1">IF(D8=3,N8,O8)</f>
        <v>205</v>
      </c>
      <c r="Q8" s="6" cm="1">
        <f t="array" ref="Q8">IFERROR(SUM(LARGE(E8:L8,{1,2,3,4})),0)</f>
        <v>250</v>
      </c>
      <c r="R8" s="37"/>
      <c r="S8" s="37"/>
      <c r="T8" s="37"/>
      <c r="U8" s="37"/>
      <c r="V8" s="37">
        <v>3</v>
      </c>
      <c r="W8" s="37">
        <v>5</v>
      </c>
      <c r="X8" s="37">
        <v>3</v>
      </c>
      <c r="Y8" s="37">
        <v>4</v>
      </c>
      <c r="Z8" s="107"/>
      <c r="AA8" s="5"/>
      <c r="AB8" s="5"/>
      <c r="AC8" s="8"/>
    </row>
    <row r="9" spans="1:29" ht="18.75" customHeight="1" x14ac:dyDescent="0.3">
      <c r="A9" s="3">
        <v>6</v>
      </c>
      <c r="B9" s="8" t="s">
        <v>25</v>
      </c>
      <c r="C9" s="5" t="s">
        <v>7</v>
      </c>
      <c r="D9" s="5">
        <v>3</v>
      </c>
      <c r="E9" s="99">
        <f>IFERROR(VLOOKUP(Table_48[[#This Row],[L3 Event1]],Table16[#All],2,FALSE),0)</f>
        <v>25</v>
      </c>
      <c r="F9" s="99">
        <f>IFERROR(VLOOKUP(Table_48[[#This Row],[L3 Event2]],Table16[#All],2,FALSE),0)</f>
        <v>25</v>
      </c>
      <c r="G9" s="99">
        <f>IFERROR(VLOOKUP(Table_48[[#This Row],[L3 Event3]],Table16[#All],2,FALSE),0)</f>
        <v>50</v>
      </c>
      <c r="H9" s="99">
        <f>IFERROR(VLOOKUP(Table_48[[#This Row],[L2 Event1]],Table16[#All],3,FALSE),0)</f>
        <v>70</v>
      </c>
      <c r="I9" s="99">
        <f>IFERROR(VLOOKUP(Table_48[[#This Row],[L2 Event2]],Table16[#All],3,FALSE),0)</f>
        <v>35</v>
      </c>
      <c r="J9" s="99">
        <f>IFERROR(VLOOKUP(Table_48[[#This Row],[L2 Event3]],Table16[#All],3,FALSE),0)</f>
        <v>35</v>
      </c>
      <c r="K9" s="99">
        <f>IFERROR(VLOOKUP(Table_48[[#This Row],[L2 Event4]],Table16[#All],3,FALSE),0)</f>
        <v>25</v>
      </c>
      <c r="L9" s="99">
        <f>IFERROR(VLOOKUP(Table_48[[#This Row],[L1 Event1]],Table16[#All],4,FALSE),0)</f>
        <v>40</v>
      </c>
      <c r="M9" s="97">
        <f>SUM(E9:L9)</f>
        <v>305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160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95">
        <f ca="1">IF(D9=3,N9,O9)</f>
        <v>160</v>
      </c>
      <c r="Q9" s="6" cm="1">
        <f t="array" ref="Q9">IFERROR(SUM(LARGE(E9:L9,{1,2,3,4})),0)</f>
        <v>195</v>
      </c>
      <c r="R9" s="37">
        <v>3</v>
      </c>
      <c r="S9" s="37">
        <v>3</v>
      </c>
      <c r="T9" s="37">
        <v>1</v>
      </c>
      <c r="U9" s="37">
        <v>3</v>
      </c>
      <c r="V9" s="37">
        <v>6</v>
      </c>
      <c r="W9" s="37">
        <v>6</v>
      </c>
      <c r="X9" s="37">
        <v>8</v>
      </c>
      <c r="Y9" s="37">
        <v>7</v>
      </c>
      <c r="Z9" s="107"/>
      <c r="AA9" s="5"/>
      <c r="AB9" s="5"/>
      <c r="AC9" s="8"/>
    </row>
    <row r="10" spans="1:29" ht="18.75" customHeight="1" x14ac:dyDescent="0.3">
      <c r="A10" s="3">
        <v>7</v>
      </c>
      <c r="B10" s="1" t="s">
        <v>246</v>
      </c>
      <c r="C10" s="5" t="s">
        <v>7</v>
      </c>
      <c r="D10" s="5">
        <v>3</v>
      </c>
      <c r="E10" s="99">
        <f>IFERROR(VLOOKUP(Table_48[[#This Row],[L3 Event1]],Table16[#All],2,FALSE),0)</f>
        <v>0</v>
      </c>
      <c r="F10" s="99">
        <f>IFERROR(VLOOKUP(Table_48[[#This Row],[L3 Event2]],Table16[#All],2,FALSE),0)</f>
        <v>0</v>
      </c>
      <c r="G10" s="99">
        <f>IFERROR(VLOOKUP(Table_48[[#This Row],[L3 Event3]],Table16[#All],2,FALSE),0)</f>
        <v>0</v>
      </c>
      <c r="H10" s="99">
        <f>IFERROR(VLOOKUP(Table_48[[#This Row],[L2 Event1]],Table16[#All],3,FALSE),0)</f>
        <v>15</v>
      </c>
      <c r="I10" s="99">
        <f>IFERROR(VLOOKUP(Table_48[[#This Row],[L2 Event2]],Table16[#All],3,FALSE),0)</f>
        <v>30</v>
      </c>
      <c r="J10" s="99">
        <f>IFERROR(VLOOKUP(Table_48[[#This Row],[L2 Event3]],Table16[#All],3,FALSE),0)</f>
        <v>70</v>
      </c>
      <c r="K10" s="99">
        <f>IFERROR(VLOOKUP(Table_48[[#This Row],[L2 Event4]],Table16[#All],3,FALSE),0)</f>
        <v>0</v>
      </c>
      <c r="L10" s="99">
        <f>IFERROR(VLOOKUP(Table_48[[#This Row],[L1 Event1]],Table16[#All],4,FALSE),0)</f>
        <v>60</v>
      </c>
      <c r="M10" s="5">
        <f>SUM(E10:L10)</f>
        <v>175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160</v>
      </c>
      <c r="O10" s="5" cm="1">
        <f t="array" aca="1" ref="O10" ca="1">IFERROR(SUM(LARGE(OFFSET(E10,0,0,1,'points tables'!$G$2),{1,2})/2*3),(IFERROR(SUM(LARGE(OFFSET(E10,0,0,1,'points tables'!$G$2),{1})/2*3),0)))</f>
        <v>195</v>
      </c>
      <c r="P10" s="95">
        <f ca="1">IF(D10=3,N10,O10)</f>
        <v>160</v>
      </c>
      <c r="Q10" s="6" cm="1">
        <f t="array" ref="Q10">IFERROR(SUM(LARGE(E10:L10,{1,2,3,4})),0)</f>
        <v>175</v>
      </c>
      <c r="R10" s="37"/>
      <c r="S10" s="37"/>
      <c r="T10" s="37"/>
      <c r="U10" s="37">
        <v>10</v>
      </c>
      <c r="V10" s="37">
        <v>9</v>
      </c>
      <c r="W10" s="37">
        <v>3</v>
      </c>
      <c r="X10" s="37"/>
      <c r="Y10" s="37">
        <v>5</v>
      </c>
      <c r="Z10" s="107"/>
      <c r="AA10" s="5"/>
      <c r="AB10" s="5"/>
      <c r="AC10" s="8"/>
    </row>
    <row r="11" spans="1:29" ht="18.75" customHeight="1" x14ac:dyDescent="0.3">
      <c r="A11" s="3">
        <v>8</v>
      </c>
      <c r="B11" s="45" t="s">
        <v>117</v>
      </c>
      <c r="C11" s="5" t="s">
        <v>7</v>
      </c>
      <c r="D11" s="5">
        <v>3</v>
      </c>
      <c r="E11" s="99">
        <f>IFERROR(VLOOKUP(Table_48[[#This Row],[L3 Event1]],Table16[#All],2,FALSE),0)</f>
        <v>0</v>
      </c>
      <c r="F11" s="99">
        <f>IFERROR(VLOOKUP(Table_48[[#This Row],[L3 Event2]],Table16[#All],2,FALSE),0)</f>
        <v>0</v>
      </c>
      <c r="G11" s="99">
        <f>IFERROR(VLOOKUP(Table_48[[#This Row],[L3 Event3]],Table16[#All],2,FALSE),0)</f>
        <v>0</v>
      </c>
      <c r="H11" s="99">
        <f>IFERROR(VLOOKUP(Table_48[[#This Row],[L2 Event1]],Table16[#All],3,FALSE),0)</f>
        <v>50</v>
      </c>
      <c r="I11" s="99">
        <f>IFERROR(VLOOKUP(Table_48[[#This Row],[L2 Event2]],Table16[#All],3,FALSE),0)</f>
        <v>45</v>
      </c>
      <c r="J11" s="99">
        <f>IFERROR(VLOOKUP(Table_48[[#This Row],[L2 Event3]],Table16[#All],3,FALSE),0)</f>
        <v>30</v>
      </c>
      <c r="K11" s="99">
        <f>IFERROR(VLOOKUP(Table_48[[#This Row],[L2 Event4]],Table16[#All],3,FALSE),0)</f>
        <v>35</v>
      </c>
      <c r="L11" s="99">
        <f>IFERROR(VLOOKUP(Table_48[[#This Row],[L1 Event1]],Table16[#All],4,FALSE),0)</f>
        <v>35</v>
      </c>
      <c r="M11" s="5">
        <f>SUM(E11:L11)</f>
        <v>195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130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79">
        <f ca="1">IF(D11=3,N11,O11)</f>
        <v>130</v>
      </c>
      <c r="Q11" s="6" cm="1">
        <f t="array" ref="Q11">IFERROR(SUM(LARGE(E11:L11,{1,2,3,4})),0)</f>
        <v>165</v>
      </c>
      <c r="R11" s="37"/>
      <c r="S11" s="37"/>
      <c r="T11" s="37"/>
      <c r="U11" s="37">
        <v>4</v>
      </c>
      <c r="V11" s="37">
        <v>5</v>
      </c>
      <c r="W11" s="37">
        <v>7</v>
      </c>
      <c r="X11" s="37">
        <v>6</v>
      </c>
      <c r="Y11" s="37">
        <v>8</v>
      </c>
      <c r="Z11" s="107"/>
      <c r="AA11" s="5"/>
      <c r="AB11" s="5"/>
      <c r="AC11" s="8"/>
    </row>
    <row r="12" spans="1:29" ht="18.75" customHeight="1" x14ac:dyDescent="0.3">
      <c r="A12" s="3">
        <v>9</v>
      </c>
      <c r="B12" s="1" t="s">
        <v>221</v>
      </c>
      <c r="C12" s="5" t="s">
        <v>7</v>
      </c>
      <c r="D12" s="5">
        <v>3</v>
      </c>
      <c r="E12" s="99">
        <f>IFERROR(VLOOKUP(Table_48[[#This Row],[L3 Event1]],Table16[#All],2,FALSE),0)</f>
        <v>50</v>
      </c>
      <c r="F12" s="99">
        <f>IFERROR(VLOOKUP(Table_48[[#This Row],[L3 Event2]],Table16[#All],2,FALSE),0)</f>
        <v>20</v>
      </c>
      <c r="G12" s="99">
        <f>IFERROR(VLOOKUP(Table_48[[#This Row],[L3 Event3]],Table16[#All],2,FALSE),0)</f>
        <v>35</v>
      </c>
      <c r="H12" s="99">
        <f>IFERROR(VLOOKUP(Table_48[[#This Row],[L2 Event1]],Table16[#All],3,FALSE),0)</f>
        <v>0</v>
      </c>
      <c r="I12" s="99">
        <f>IFERROR(VLOOKUP(Table_48[[#This Row],[L2 Event2]],Table16[#All],3,FALSE),0)</f>
        <v>30</v>
      </c>
      <c r="J12" s="99">
        <f>IFERROR(VLOOKUP(Table_48[[#This Row],[L2 Event3]],Table16[#All],3,FALSE),0)</f>
        <v>25</v>
      </c>
      <c r="K12" s="99">
        <v>20</v>
      </c>
      <c r="L12" s="99">
        <f>IFERROR(VLOOKUP(Table_48[[#This Row],[L1 Event1]],Table16[#All],4,FALSE),0)</f>
        <v>45</v>
      </c>
      <c r="M12" s="5">
        <f>SUM(E12:L12)</f>
        <v>225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130</v>
      </c>
      <c r="O12" s="5" cm="1">
        <f t="array" aca="1" ref="O12" ca="1">IFERROR(SUM(LARGE(OFFSET(E12,0,0,1,'points tables'!$G$2),{1,2})/2*3),(IFERROR(SUM(LARGE(OFFSET(E12,0,0,1,'points tables'!$G$2),{1})/2*3),0)))</f>
        <v>142.5</v>
      </c>
      <c r="P12" s="79">
        <f ca="1">IF(D12=3,N12,O12)</f>
        <v>130</v>
      </c>
      <c r="Q12" s="6" cm="1">
        <f t="array" ref="Q12">IFERROR(SUM(LARGE(E12:L12,{1,2,3,4})),0)</f>
        <v>160</v>
      </c>
      <c r="R12" s="37">
        <v>1</v>
      </c>
      <c r="S12" s="37">
        <v>4</v>
      </c>
      <c r="T12" s="37">
        <v>2</v>
      </c>
      <c r="U12" s="37"/>
      <c r="V12" s="37">
        <v>7</v>
      </c>
      <c r="W12" s="37">
        <v>8</v>
      </c>
      <c r="X12" s="37">
        <v>9</v>
      </c>
      <c r="Y12" s="37">
        <v>6</v>
      </c>
      <c r="Z12" s="107"/>
      <c r="AA12" s="5"/>
      <c r="AB12" s="5"/>
      <c r="AC12" s="8"/>
    </row>
    <row r="13" spans="1:29" ht="18.75" customHeight="1" x14ac:dyDescent="0.3">
      <c r="A13" s="3">
        <v>10</v>
      </c>
      <c r="B13" s="45" t="s">
        <v>137</v>
      </c>
      <c r="C13" s="5" t="s">
        <v>7</v>
      </c>
      <c r="D13" s="5">
        <v>3</v>
      </c>
      <c r="E13" s="99">
        <f>IFERROR(VLOOKUP(Table_48[[#This Row],[L3 Event1]],Table16[#All],2,FALSE),0)</f>
        <v>0</v>
      </c>
      <c r="F13" s="99">
        <f>IFERROR(VLOOKUP(Table_48[[#This Row],[L3 Event2]],Table16[#All],2,FALSE),0)</f>
        <v>0</v>
      </c>
      <c r="G13" s="99">
        <f>IFERROR(VLOOKUP(Table_48[[#This Row],[L3 Event3]],Table16[#All],2,FALSE),0)</f>
        <v>0</v>
      </c>
      <c r="H13" s="99">
        <f>IFERROR(VLOOKUP(Table_48[[#This Row],[L2 Event1]],Table16[#All],3,FALSE),0)</f>
        <v>45</v>
      </c>
      <c r="I13" s="99">
        <f>IFERROR(VLOOKUP(Table_48[[#This Row],[L2 Event2]],Table16[#All],3,FALSE),0)</f>
        <v>5</v>
      </c>
      <c r="J13" s="99">
        <f>IFERROR(VLOOKUP(Table_48[[#This Row],[L2 Event3]],Table16[#All],3,FALSE),0)</f>
        <v>15</v>
      </c>
      <c r="K13" s="99">
        <f>IFERROR(VLOOKUP(Table_48[[#This Row],[L2 Event4]],Table16[#All],3,FALSE),0)</f>
        <v>15</v>
      </c>
      <c r="L13" s="99">
        <f>IFERROR(VLOOKUP(Table_48[[#This Row],[L1 Event1]],Table16[#All],4,FALSE),0)</f>
        <v>30</v>
      </c>
      <c r="M13" s="5">
        <f>SUM(E13:L13)</f>
        <v>110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90</v>
      </c>
      <c r="O13" s="5" cm="1">
        <f t="array" aca="1" ref="O13" ca="1">IFERROR(SUM(LARGE(OFFSET(E13,0,0,1,'points tables'!$G$2),{1,2})/2*3),(IFERROR(SUM(LARGE(OFFSET(E13,0,0,1,'points tables'!$G$2),{1})/2*3),0)))</f>
        <v>112.5</v>
      </c>
      <c r="P13" s="79">
        <f ca="1">IF(D13=3,N13,O13)</f>
        <v>90</v>
      </c>
      <c r="Q13" s="6" cm="1">
        <f t="array" ref="Q13">IFERROR(SUM(LARGE(E13:L13,{1,2,3,4})),0)</f>
        <v>105</v>
      </c>
      <c r="R13" s="37"/>
      <c r="S13" s="37"/>
      <c r="T13" s="37"/>
      <c r="U13" s="37">
        <v>5</v>
      </c>
      <c r="V13" s="37">
        <v>13</v>
      </c>
      <c r="W13" s="37">
        <v>10</v>
      </c>
      <c r="X13" s="37">
        <v>10</v>
      </c>
      <c r="Y13" s="37">
        <v>9</v>
      </c>
      <c r="Z13" s="107"/>
      <c r="AA13" s="5"/>
      <c r="AB13" s="5"/>
      <c r="AC13" s="8"/>
    </row>
    <row r="14" spans="1:29" ht="18.75" customHeight="1" x14ac:dyDescent="0.3">
      <c r="A14" s="3">
        <v>11</v>
      </c>
      <c r="B14" s="45" t="s">
        <v>20</v>
      </c>
      <c r="C14" s="5" t="s">
        <v>7</v>
      </c>
      <c r="D14" s="5">
        <v>3</v>
      </c>
      <c r="E14" s="99">
        <f>IFERROR(VLOOKUP(Table_48[[#This Row],[L3 Event1]],Table16[#All],2,FALSE),0)</f>
        <v>20</v>
      </c>
      <c r="F14" s="99">
        <f>IFERROR(VLOOKUP(Table_48[[#This Row],[L3 Event2]],Table16[#All],2,FALSE),0)</f>
        <v>20</v>
      </c>
      <c r="G14" s="99">
        <f>IFERROR(VLOOKUP(Table_48[[#This Row],[L3 Event3]],Table16[#All],2,FALSE),0)</f>
        <v>25</v>
      </c>
      <c r="H14" s="99">
        <f>IFERROR(VLOOKUP(Table_48[[#This Row],[L2 Event1]],Table16[#All],3,FALSE),0)</f>
        <v>25</v>
      </c>
      <c r="I14" s="99">
        <f>IFERROR(VLOOKUP(Table_48[[#This Row],[L2 Event2]],Table16[#All],3,FALSE),0)</f>
        <v>10</v>
      </c>
      <c r="J14" s="99">
        <f>IFERROR(VLOOKUP(Table_48[[#This Row],[L2 Event3]],Table16[#All],3,FALSE),0)</f>
        <v>10</v>
      </c>
      <c r="K14" s="99">
        <f>IFERROR(VLOOKUP(Table_48[[#This Row],[L2 Event4]],Table16[#All],3,FALSE),0)</f>
        <v>5</v>
      </c>
      <c r="L14" s="99">
        <f>IFERROR(VLOOKUP(Table_48[[#This Row],[L1 Event1]],Table16[#All],4,FALSE),0)</f>
        <v>15</v>
      </c>
      <c r="M14" s="5">
        <f>SUM(E14:L14)</f>
        <v>130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70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79">
        <f ca="1">IF(D14=3,N14,O14)</f>
        <v>70</v>
      </c>
      <c r="Q14" s="6" cm="1">
        <f t="array" ref="Q14">IFERROR(SUM(LARGE(E14:L14,{1,2,3,4})),0)</f>
        <v>90</v>
      </c>
      <c r="R14" s="37">
        <v>4</v>
      </c>
      <c r="S14" s="37">
        <v>5</v>
      </c>
      <c r="T14" s="37">
        <v>3</v>
      </c>
      <c r="U14" s="37">
        <v>8</v>
      </c>
      <c r="V14" s="37">
        <v>12</v>
      </c>
      <c r="W14" s="37">
        <v>12</v>
      </c>
      <c r="X14" s="37">
        <v>13</v>
      </c>
      <c r="Y14" s="37">
        <v>13</v>
      </c>
      <c r="Z14" s="107"/>
      <c r="AA14" s="5"/>
      <c r="AB14" s="5"/>
      <c r="AC14" s="8"/>
    </row>
    <row r="15" spans="1:29" ht="18.75" customHeight="1" x14ac:dyDescent="0.3">
      <c r="A15" s="3">
        <v>12</v>
      </c>
      <c r="B15" s="1" t="s">
        <v>26</v>
      </c>
      <c r="C15" s="5" t="s">
        <v>7</v>
      </c>
      <c r="D15" s="5">
        <v>3</v>
      </c>
      <c r="E15" s="99">
        <f>IFERROR(VLOOKUP(Table_48[[#This Row],[L3 Event1]],Table16[#All],2,FALSE),0)</f>
        <v>0</v>
      </c>
      <c r="F15" s="99">
        <f>IFERROR(VLOOKUP(Table_48[[#This Row],[L3 Event2]],Table16[#All],2,FALSE),0)</f>
        <v>15</v>
      </c>
      <c r="G15" s="99">
        <f>IFERROR(VLOOKUP(Table_48[[#This Row],[L3 Event3]],Table16[#All],2,FALSE),0)</f>
        <v>20</v>
      </c>
      <c r="H15" s="99">
        <f>IFERROR(VLOOKUP(Table_48[[#This Row],[L2 Event1]],Table16[#All],3,FALSE),0)</f>
        <v>30</v>
      </c>
      <c r="I15" s="99">
        <f>IFERROR(VLOOKUP(Table_48[[#This Row],[L2 Event2]],Table16[#All],3,FALSE),0)</f>
        <v>0</v>
      </c>
      <c r="J15" s="99">
        <f>IFERROR(VLOOKUP(Table_48[[#This Row],[L2 Event3]],Table16[#All],3,FALSE),0)</f>
        <v>5</v>
      </c>
      <c r="K15" s="99">
        <f>IFERROR(VLOOKUP(Table_48[[#This Row],[L2 Event4]],Table16[#All],3,FALSE),0)</f>
        <v>10</v>
      </c>
      <c r="L15" s="99">
        <f>IFERROR(VLOOKUP(Table_48[[#This Row],[L1 Event1]],Table16[#All],4,FALSE),0)</f>
        <v>20</v>
      </c>
      <c r="M15" s="5">
        <f>SUM(E15:L15)</f>
        <v>100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9">
        <f ca="1">IF(D15=3,N15,O15)</f>
        <v>70</v>
      </c>
      <c r="Q15" s="6" cm="1">
        <f t="array" ref="Q15">IFERROR(SUM(LARGE(E15:L15,{1,2,3,4})),0)</f>
        <v>85</v>
      </c>
      <c r="R15" s="37"/>
      <c r="S15" s="37">
        <v>7</v>
      </c>
      <c r="T15" s="37">
        <v>5</v>
      </c>
      <c r="U15" s="37">
        <v>7</v>
      </c>
      <c r="V15" s="37"/>
      <c r="W15" s="37">
        <v>15</v>
      </c>
      <c r="X15" s="37">
        <v>12</v>
      </c>
      <c r="Y15" s="37">
        <v>12</v>
      </c>
      <c r="Z15" s="107"/>
      <c r="AA15" s="5"/>
      <c r="AB15" s="5"/>
      <c r="AC15" s="8"/>
    </row>
    <row r="16" spans="1:29" ht="18.75" customHeight="1" x14ac:dyDescent="0.3">
      <c r="A16" s="3">
        <v>13</v>
      </c>
      <c r="B16" s="45" t="s">
        <v>264</v>
      </c>
      <c r="C16" s="5" t="s">
        <v>7</v>
      </c>
      <c r="D16" s="5">
        <v>3</v>
      </c>
      <c r="E16" s="99">
        <f>IFERROR(VLOOKUP(Table_48[[#This Row],[L3 Event1]],Table16[#All],2,FALSE),0)</f>
        <v>0</v>
      </c>
      <c r="F16" s="99">
        <f>IFERROR(VLOOKUP(Table_48[[#This Row],[L3 Event2]],Table16[#All],2,FALSE),0)</f>
        <v>10</v>
      </c>
      <c r="G16" s="99">
        <f>IFERROR(VLOOKUP(Table_48[[#This Row],[L3 Event3]],Table16[#All],2,FALSE),0)</f>
        <v>0</v>
      </c>
      <c r="H16" s="99">
        <f>IFERROR(VLOOKUP(Table_48[[#This Row],[L2 Event1]],Table16[#All],3,FALSE),0)</f>
        <v>10</v>
      </c>
      <c r="I16" s="99">
        <f>IFERROR(VLOOKUP(Table_48[[#This Row],[L2 Event2]],Table16[#All],3,FALSE),0)</f>
        <v>0</v>
      </c>
      <c r="J16" s="99">
        <f>IFERROR(VLOOKUP(Table_48[[#This Row],[L2 Event3]],Table16[#All],3,FALSE),0)</f>
        <v>30</v>
      </c>
      <c r="K16" s="99">
        <f>IFERROR(VLOOKUP(Table_48[[#This Row],[L2 Event4]],Table16[#All],3,FALSE),0)</f>
        <v>30</v>
      </c>
      <c r="L16" s="99">
        <f>IFERROR(VLOOKUP(Table_48[[#This Row],[L1 Event1]],Table16[#All],4,FALSE),0)</f>
        <v>0</v>
      </c>
      <c r="M16" s="5">
        <f>SUM(E16:L16)</f>
        <v>80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70</v>
      </c>
      <c r="O16" s="5" cm="1">
        <f t="array" aca="1" ref="O16" ca="1">IFERROR(SUM(LARGE(OFFSET(E16,0,0,1,'points tables'!$G$2),{1,2})/2*3),(IFERROR(SUM(LARGE(OFFSET(E16,0,0,1,'points tables'!$G$2),{1})/2*3),0)))</f>
        <v>90</v>
      </c>
      <c r="P16" s="79">
        <f ca="1">IF(D16=3,N16,O16)</f>
        <v>70</v>
      </c>
      <c r="Q16" s="6" cm="1">
        <f t="array" ref="Q16">IFERROR(SUM(LARGE(E16:L16,{1,2,3,4})),0)</f>
        <v>80</v>
      </c>
      <c r="R16" s="37"/>
      <c r="S16" s="37">
        <v>8</v>
      </c>
      <c r="T16" s="37"/>
      <c r="U16" s="37">
        <v>12</v>
      </c>
      <c r="V16" s="37"/>
      <c r="W16" s="37">
        <v>9</v>
      </c>
      <c r="X16" s="37">
        <v>7</v>
      </c>
      <c r="Y16" s="37"/>
      <c r="Z16" s="107"/>
      <c r="AA16" s="5"/>
      <c r="AB16" s="5"/>
      <c r="AC16" s="8"/>
    </row>
    <row r="17" spans="1:29" ht="18.75" customHeight="1" x14ac:dyDescent="0.3">
      <c r="A17" s="3">
        <v>14</v>
      </c>
      <c r="B17" s="1" t="s">
        <v>42</v>
      </c>
      <c r="C17" s="5" t="s">
        <v>7</v>
      </c>
      <c r="D17" s="5">
        <v>3</v>
      </c>
      <c r="E17" s="99">
        <f>IFERROR(VLOOKUP(Table_48[[#This Row],[L3 Event1]],Table16[#All],2,FALSE),0)</f>
        <v>0</v>
      </c>
      <c r="F17" s="99">
        <f>IFERROR(VLOOKUP(Table_48[[#This Row],[L3 Event2]],Table16[#All],2,FALSE),0)</f>
        <v>15</v>
      </c>
      <c r="G17" s="99">
        <f>IFERROR(VLOOKUP(Table_48[[#This Row],[L3 Event3]],Table16[#All],2,FALSE),0)</f>
        <v>0</v>
      </c>
      <c r="H17" s="99">
        <f>IFERROR(VLOOKUP(Table_48[[#This Row],[L2 Event1]],Table16[#All],3,FALSE),0)</f>
        <v>35</v>
      </c>
      <c r="I17" s="99">
        <f>IFERROR(VLOOKUP(Table_48[[#This Row],[L2 Event2]],Table16[#All],3,FALSE),0)</f>
        <v>15</v>
      </c>
      <c r="J17" s="99">
        <f>IFERROR(VLOOKUP(Table_48[[#This Row],[L2 Event3]],Table16[#All],3,FALSE),0)</f>
        <v>5</v>
      </c>
      <c r="K17" s="99">
        <f>IFERROR(VLOOKUP(Table_48[[#This Row],[L2 Event4]],Table16[#All],3,FALSE),0)</f>
        <v>10</v>
      </c>
      <c r="L17" s="99">
        <f>IFERROR(VLOOKUP(Table_48[[#This Row],[L1 Event1]],Table16[#All],4,FALSE),0)</f>
        <v>15</v>
      </c>
      <c r="M17" s="5">
        <f>SUM(E17:L17)</f>
        <v>95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65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79">
        <f ca="1">IF(D17=3,N17,O17)</f>
        <v>65</v>
      </c>
      <c r="Q17" s="6" cm="1">
        <f t="array" ref="Q17">IFERROR(SUM(LARGE(E17:L17,{1,2,3,4})),0)</f>
        <v>80</v>
      </c>
      <c r="R17" s="37"/>
      <c r="S17" s="37">
        <v>6</v>
      </c>
      <c r="T17" s="37"/>
      <c r="U17" s="37">
        <v>6</v>
      </c>
      <c r="V17" s="37">
        <v>10</v>
      </c>
      <c r="W17" s="37">
        <v>14</v>
      </c>
      <c r="X17" s="37">
        <v>11</v>
      </c>
      <c r="Y17" s="37">
        <v>14</v>
      </c>
      <c r="Z17" s="107"/>
      <c r="AA17" s="5"/>
      <c r="AB17" s="5"/>
      <c r="AC17" s="8"/>
    </row>
    <row r="18" spans="1:29" ht="18.75" customHeight="1" x14ac:dyDescent="0.3">
      <c r="A18" s="3">
        <v>15</v>
      </c>
      <c r="B18" s="1" t="s">
        <v>19</v>
      </c>
      <c r="C18" s="5" t="s">
        <v>7</v>
      </c>
      <c r="D18" s="5">
        <v>3</v>
      </c>
      <c r="E18" s="99">
        <f>IFERROR(VLOOKUP(Table_48[[#This Row],[L3 Event1]],Table16[#All],2,FALSE),0)</f>
        <v>0</v>
      </c>
      <c r="F18" s="99">
        <f>IFERROR(VLOOKUP(Table_48[[#This Row],[L3 Event2]],Table16[#All],2,FALSE),0)</f>
        <v>0</v>
      </c>
      <c r="G18" s="99">
        <f>IFERROR(VLOOKUP(Table_48[[#This Row],[L3 Event3]],Table16[#All],2,FALSE),0)</f>
        <v>0</v>
      </c>
      <c r="H18" s="99">
        <f>IFERROR(VLOOKUP(Table_48[[#This Row],[L2 Event1]],Table16[#All],3,FALSE),0)</f>
        <v>0</v>
      </c>
      <c r="I18" s="99">
        <f>IFERROR(VLOOKUP(Table_48[[#This Row],[L2 Event2]],Table16[#All],3,FALSE),0)</f>
        <v>25</v>
      </c>
      <c r="J18" s="99">
        <f>IFERROR(VLOOKUP(Table_48[[#This Row],[L2 Event3]],Table16[#All],3,FALSE),0)</f>
        <v>10</v>
      </c>
      <c r="K18" s="99">
        <f>IFERROR(VLOOKUP(Table_48[[#This Row],[L2 Event4]],Table16[#All],3,FALSE),0)</f>
        <v>5</v>
      </c>
      <c r="L18" s="99">
        <f>IFERROR(VLOOKUP(Table_48[[#This Row],[L1 Event1]],Table16[#All],4,FALSE),0)</f>
        <v>20</v>
      </c>
      <c r="M18" s="5">
        <f>SUM(E18:L18)</f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55</v>
      </c>
      <c r="O18" s="5" cm="1">
        <f t="array" aca="1" ref="O18" ca="1">IFERROR(SUM(LARGE(OFFSET(E18,0,0,1,'points tables'!$G$2),{1,2})/2*3),(IFERROR(SUM(LARGE(OFFSET(E18,0,0,1,'points tables'!$G$2),{1})/2*3),0)))</f>
        <v>67.5</v>
      </c>
      <c r="P18" s="79">
        <f ca="1">IF(D18=3,N18,O18)</f>
        <v>55</v>
      </c>
      <c r="Q18" s="6" cm="1">
        <f t="array" ref="Q18">IFERROR(SUM(LARGE(E18:L18,{1,2,3,4})),0)</f>
        <v>60</v>
      </c>
      <c r="R18" s="37"/>
      <c r="S18" s="37"/>
      <c r="T18" s="37"/>
      <c r="U18" s="37"/>
      <c r="V18" s="37">
        <v>8</v>
      </c>
      <c r="W18" s="37">
        <v>11</v>
      </c>
      <c r="X18" s="37">
        <v>14</v>
      </c>
      <c r="Y18" s="37">
        <v>11</v>
      </c>
      <c r="Z18" s="107"/>
      <c r="AA18" s="5"/>
      <c r="AB18" s="5"/>
      <c r="AC18" s="8"/>
    </row>
    <row r="19" spans="1:29" ht="18.75" customHeight="1" x14ac:dyDescent="0.3">
      <c r="A19" s="3">
        <v>16</v>
      </c>
      <c r="B19" s="1" t="s">
        <v>164</v>
      </c>
      <c r="C19" s="5" t="s">
        <v>7</v>
      </c>
      <c r="D19" s="5">
        <v>3</v>
      </c>
      <c r="E19" s="99">
        <f>IFERROR(VLOOKUP(Table_48[[#This Row],[L3 Event1]],Table16[#All],2,FALSE),0)</f>
        <v>15</v>
      </c>
      <c r="F19" s="99">
        <f>IFERROR(VLOOKUP(Table_48[[#This Row],[L3 Event2]],Table16[#All],2,FALSE),0)</f>
        <v>0</v>
      </c>
      <c r="G19" s="99">
        <f>IFERROR(VLOOKUP(Table_48[[#This Row],[L3 Event3]],Table16[#All],2,FALSE),0)</f>
        <v>20</v>
      </c>
      <c r="H19" s="99">
        <f>IFERROR(VLOOKUP(Table_48[[#This Row],[L2 Event1]],Table16[#All],3,FALSE),0)</f>
        <v>10</v>
      </c>
      <c r="I19" s="99">
        <f>IFERROR(VLOOKUP(Table_48[[#This Row],[L2 Event2]],Table16[#All],3,FALSE),0)</f>
        <v>0</v>
      </c>
      <c r="J19" s="99">
        <f>IFERROR(VLOOKUP(Table_48[[#This Row],[L2 Event3]],Table16[#All],3,FALSE),0)</f>
        <v>0</v>
      </c>
      <c r="K19" s="99">
        <f>IFERROR(VLOOKUP(Table_48[[#This Row],[L2 Event4]],Table16[#All],3,FALSE),0)</f>
        <v>5</v>
      </c>
      <c r="L19" s="99">
        <f>IFERROR(VLOOKUP(Table_48[[#This Row],[L1 Event1]],Table16[#All],4,FALSE),0)</f>
        <v>15</v>
      </c>
      <c r="M19" s="5">
        <f>SUM(E19:L19)</f>
        <v>65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50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95">
        <f ca="1">IF(D19=3,N19,O19)</f>
        <v>50</v>
      </c>
      <c r="Q19" s="6" cm="1">
        <f t="array" ref="Q19">IFERROR(SUM(LARGE(E19:L19,{1,2,3,4})),0)</f>
        <v>60</v>
      </c>
      <c r="R19" s="37">
        <v>6</v>
      </c>
      <c r="S19" s="8"/>
      <c r="T19" s="37">
        <v>4</v>
      </c>
      <c r="U19" s="5">
        <v>11</v>
      </c>
      <c r="V19" s="5"/>
      <c r="W19" s="5"/>
      <c r="X19" s="5">
        <v>16</v>
      </c>
      <c r="Y19" s="5">
        <v>16</v>
      </c>
      <c r="Z19" s="107"/>
      <c r="AA19" s="5"/>
      <c r="AB19" s="5"/>
      <c r="AC19" s="8"/>
    </row>
    <row r="20" spans="1:29" ht="18.75" customHeight="1" x14ac:dyDescent="0.3">
      <c r="A20" s="3">
        <v>17</v>
      </c>
      <c r="B20" s="50" t="s">
        <v>106</v>
      </c>
      <c r="C20" s="5" t="s">
        <v>7</v>
      </c>
      <c r="D20" s="5">
        <v>3</v>
      </c>
      <c r="E20" s="99">
        <f>IFERROR(VLOOKUP(Table_48[[#This Row],[L3 Event1]],Table16[#All],2,FALSE),0)</f>
        <v>35</v>
      </c>
      <c r="F20" s="99">
        <f>IFERROR(VLOOKUP(Table_48[[#This Row],[L3 Event2]],Table16[#All],2,FALSE),0)</f>
        <v>0</v>
      </c>
      <c r="G20" s="99">
        <f>IFERROR(VLOOKUP(Table_48[[#This Row],[L3 Event3]],Table16[#All],2,FALSE),0)</f>
        <v>0</v>
      </c>
      <c r="H20" s="99">
        <f>IFERROR(VLOOKUP(Table_48[[#This Row],[L2 Event1]],Table16[#All],3,FALSE),0)</f>
        <v>0</v>
      </c>
      <c r="I20" s="99">
        <f>IFERROR(VLOOKUP(Table_48[[#This Row],[L2 Event2]],Table16[#All],3,FALSE),0)</f>
        <v>0</v>
      </c>
      <c r="J20" s="99">
        <f>IFERROR(VLOOKUP(Table_48[[#This Row],[L2 Event3]],Table16[#All],3,FALSE),0)</f>
        <v>0</v>
      </c>
      <c r="K20" s="99">
        <f>IFERROR(VLOOKUP(Table_48[[#This Row],[L2 Event4]],Table16[#All],3,FALSE),0)</f>
        <v>0</v>
      </c>
      <c r="L20" s="99">
        <f>IFERROR(VLOOKUP(Table_48[[#This Row],[L1 Event1]],Table16[#All],4,FALSE),0)</f>
        <v>0</v>
      </c>
      <c r="M20" s="5">
        <f>SUM(E20:L20)</f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9">
        <f ca="1">IF(D20=3,N20,O20)</f>
        <v>35</v>
      </c>
      <c r="Q20" s="6" cm="1">
        <f t="array" ref="Q20">IFERROR(SUM(LARGE(E20:L20,{1,2,3,4})),0)</f>
        <v>35</v>
      </c>
      <c r="R20" s="37">
        <v>2</v>
      </c>
      <c r="S20" s="37"/>
      <c r="T20" s="37"/>
      <c r="U20" s="37"/>
      <c r="V20" s="37"/>
      <c r="W20" s="37"/>
      <c r="X20" s="37"/>
      <c r="Y20" s="37"/>
      <c r="Z20" s="107"/>
      <c r="AA20" s="5"/>
      <c r="AB20" s="5"/>
      <c r="AC20" s="8"/>
    </row>
    <row r="21" spans="1:29" ht="18.75" customHeight="1" x14ac:dyDescent="0.3">
      <c r="A21" s="3">
        <v>18</v>
      </c>
      <c r="B21" s="1" t="s">
        <v>21</v>
      </c>
      <c r="C21" s="5" t="s">
        <v>7</v>
      </c>
      <c r="D21" s="5">
        <v>3</v>
      </c>
      <c r="E21" s="99">
        <f>IFERROR(VLOOKUP(Table_48[[#This Row],[L3 Event1]],Table16[#All],2,FALSE),0)</f>
        <v>0</v>
      </c>
      <c r="F21" s="99">
        <f>IFERROR(VLOOKUP(Table_48[[#This Row],[L3 Event2]],Table16[#All],2,FALSE),0)</f>
        <v>0</v>
      </c>
      <c r="G21" s="99">
        <f>IFERROR(VLOOKUP(Table_48[[#This Row],[L3 Event3]],Table16[#All],2,FALSE),0)</f>
        <v>0</v>
      </c>
      <c r="H21" s="99">
        <f>IFERROR(VLOOKUP(Table_48[[#This Row],[L2 Event1]],Table16[#All],3,FALSE),0)</f>
        <v>5</v>
      </c>
      <c r="I21" s="99">
        <f>IFERROR(VLOOKUP(Table_48[[#This Row],[L2 Event2]],Table16[#All],3,FALSE),0)</f>
        <v>10</v>
      </c>
      <c r="J21" s="99">
        <f>IFERROR(VLOOKUP(Table_48[[#This Row],[L2 Event3]],Table16[#All],3,FALSE),0)</f>
        <v>0</v>
      </c>
      <c r="K21" s="99">
        <f>IFERROR(VLOOKUP(Table_48[[#This Row],[L2 Event4]],Table16[#All],3,FALSE),0)</f>
        <v>5</v>
      </c>
      <c r="L21" s="99">
        <f>IFERROR(VLOOKUP(Table_48[[#This Row],[L1 Event1]],Table16[#All],4,FALSE),0)</f>
        <v>15</v>
      </c>
      <c r="M21" s="5">
        <f>SUM(E21:L21)</f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30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79">
        <f ca="1">IF(D21=3,N21,O21)</f>
        <v>30</v>
      </c>
      <c r="Q21" s="6" cm="1">
        <f t="array" ref="Q21">IFERROR(SUM(LARGE(E21:L21,{1,2,3,4})),0)</f>
        <v>35</v>
      </c>
      <c r="R21" s="37"/>
      <c r="S21" s="37"/>
      <c r="T21" s="37"/>
      <c r="U21" s="37">
        <v>13</v>
      </c>
      <c r="V21" s="37">
        <v>11</v>
      </c>
      <c r="W21" s="37"/>
      <c r="X21" s="37">
        <v>15</v>
      </c>
      <c r="Y21" s="37">
        <v>15</v>
      </c>
      <c r="Z21" s="107"/>
      <c r="AA21" s="5"/>
      <c r="AB21" s="5"/>
      <c r="AC21" s="8"/>
    </row>
    <row r="22" spans="1:29" ht="18.75" customHeight="1" x14ac:dyDescent="0.3">
      <c r="A22" s="3">
        <v>19</v>
      </c>
      <c r="B22" s="45" t="s">
        <v>231</v>
      </c>
      <c r="C22" s="5" t="s">
        <v>7</v>
      </c>
      <c r="D22" s="5">
        <v>3</v>
      </c>
      <c r="E22" s="99">
        <f>IFERROR(VLOOKUP(Table_48[[#This Row],[L3 Event1]],Table16[#All],2,FALSE),0)</f>
        <v>0</v>
      </c>
      <c r="F22" s="99">
        <f>IFERROR(VLOOKUP(Table_48[[#This Row],[L3 Event2]],Table16[#All],2,FALSE),0)</f>
        <v>0</v>
      </c>
      <c r="G22" s="99">
        <f>IFERROR(VLOOKUP(Table_48[[#This Row],[L3 Event3]],Table16[#All],2,FALSE),0)</f>
        <v>0</v>
      </c>
      <c r="H22" s="99">
        <f>IFERROR(VLOOKUP(Table_48[[#This Row],[L2 Event1]],Table16[#All],3,FALSE),0)</f>
        <v>30</v>
      </c>
      <c r="I22" s="99">
        <f>IFERROR(VLOOKUP(Table_48[[#This Row],[L2 Event2]],Table16[#All],3,FALSE),0)</f>
        <v>0</v>
      </c>
      <c r="J22" s="99">
        <f>IFERROR(VLOOKUP(Table_48[[#This Row],[L2 Event3]],Table16[#All],3,FALSE),0)</f>
        <v>0</v>
      </c>
      <c r="K22" s="99">
        <f>IFERROR(VLOOKUP(Table_48[[#This Row],[L2 Event4]],Table16[#All],3,FALSE),0)</f>
        <v>0</v>
      </c>
      <c r="L22" s="99">
        <f>IFERROR(VLOOKUP(Table_48[[#This Row],[L1 Event1]],Table16[#All],4,FALSE),0)</f>
        <v>0</v>
      </c>
      <c r="M22" s="5">
        <f>SUM(E22:L22)</f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30</v>
      </c>
      <c r="O22" s="5" cm="1">
        <f t="array" aca="1" ref="O22" ca="1">IFERROR(SUM(LARGE(OFFSET(E22,0,0,1,'points tables'!$G$2),{1,2})/2*3),(IFERROR(SUM(LARGE(OFFSET(E22,0,0,1,'points tables'!$G$2),{1})/2*3),0)))</f>
        <v>45</v>
      </c>
      <c r="P22" s="79">
        <f ca="1">IF(D22=3,N22,O22)</f>
        <v>30</v>
      </c>
      <c r="Q22" s="6" cm="1">
        <f t="array" ref="Q22">IFERROR(SUM(LARGE(E22:L22,{1,2,3,4})),0)</f>
        <v>30</v>
      </c>
      <c r="R22" s="37"/>
      <c r="S22" s="37"/>
      <c r="T22" s="37"/>
      <c r="U22" s="37">
        <v>9</v>
      </c>
      <c r="V22" s="37"/>
      <c r="W22" s="37"/>
      <c r="X22" s="37"/>
      <c r="Y22" s="37"/>
      <c r="Z22" s="107"/>
      <c r="AA22" s="5"/>
      <c r="AB22" s="5"/>
      <c r="AC22" s="8"/>
    </row>
    <row r="23" spans="1:29" ht="18.75" customHeight="1" x14ac:dyDescent="0.3">
      <c r="A23" s="3">
        <v>20</v>
      </c>
      <c r="B23" s="1" t="s">
        <v>37</v>
      </c>
      <c r="C23" s="5" t="s">
        <v>7</v>
      </c>
      <c r="D23" s="5">
        <v>3</v>
      </c>
      <c r="E23" s="99">
        <f>IFERROR(VLOOKUP(Table_48[[#This Row],[L3 Event1]],Table16[#All],2,FALSE),0)</f>
        <v>0</v>
      </c>
      <c r="F23" s="99">
        <f>IFERROR(VLOOKUP(Table_48[[#This Row],[L3 Event2]],Table16[#All],2,FALSE),0)</f>
        <v>0</v>
      </c>
      <c r="G23" s="99">
        <f>IFERROR(VLOOKUP(Table_48[[#This Row],[L3 Event3]],Table16[#All],2,FALSE),0)</f>
        <v>0</v>
      </c>
      <c r="H23" s="99">
        <f>IFERROR(VLOOKUP(Table_48[[#This Row],[L2 Event1]],Table16[#All],3,FALSE),0)</f>
        <v>0</v>
      </c>
      <c r="I23" s="99">
        <f>IFERROR(VLOOKUP(Table_48[[#This Row],[L2 Event2]],Table16[#All],3,FALSE),0)</f>
        <v>0</v>
      </c>
      <c r="J23" s="99">
        <f>IFERROR(VLOOKUP(Table_48[[#This Row],[L2 Event3]],Table16[#All],3,FALSE),0)</f>
        <v>0</v>
      </c>
      <c r="K23" s="99">
        <f>IFERROR(VLOOKUP(Table_48[[#This Row],[L2 Event4]],Table16[#All],3,FALSE),0)</f>
        <v>0</v>
      </c>
      <c r="L23" s="99">
        <f>IFERROR(VLOOKUP(Table_48[[#This Row],[L1 Event1]],Table16[#All],4,FALSE),0)</f>
        <v>25</v>
      </c>
      <c r="M23" s="5">
        <f>SUM(E23:L23)</f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79">
        <f ca="1">IF(D23=3,N23,O23)</f>
        <v>25</v>
      </c>
      <c r="Q23" s="6" cm="1">
        <f t="array" ref="Q23">IFERROR(SUM(LARGE(E23:L23,{1,2,3,4})),0)</f>
        <v>25</v>
      </c>
      <c r="R23" s="37"/>
      <c r="S23" s="37"/>
      <c r="T23" s="37"/>
      <c r="U23" s="37"/>
      <c r="V23" s="37"/>
      <c r="W23" s="37"/>
      <c r="X23" s="37"/>
      <c r="Y23" s="37">
        <v>10</v>
      </c>
      <c r="Z23" s="107"/>
      <c r="AA23" s="5"/>
      <c r="AB23" s="5"/>
      <c r="AC23" s="8"/>
    </row>
    <row r="24" spans="1:29" ht="18.75" customHeight="1" x14ac:dyDescent="0.3">
      <c r="A24" s="3">
        <v>21</v>
      </c>
      <c r="B24" s="8" t="s">
        <v>201</v>
      </c>
      <c r="C24" s="5" t="s">
        <v>7</v>
      </c>
      <c r="D24" s="5">
        <v>3</v>
      </c>
      <c r="E24" s="99">
        <f>IFERROR(VLOOKUP(Table_48[[#This Row],[L3 Event1]],Table16[#All],2,FALSE),0)</f>
        <v>0</v>
      </c>
      <c r="F24" s="99">
        <f>IFERROR(VLOOKUP(Table_48[[#This Row],[L3 Event2]],Table16[#All],2,FALSE),0)</f>
        <v>0</v>
      </c>
      <c r="G24" s="99">
        <f>IFERROR(VLOOKUP(Table_48[[#This Row],[L3 Event3]],Table16[#All],2,FALSE),0)</f>
        <v>15</v>
      </c>
      <c r="H24" s="99">
        <f>IFERROR(VLOOKUP(Table_48[[#This Row],[L2 Event1]],Table16[#All],3,FALSE),0)</f>
        <v>0</v>
      </c>
      <c r="I24" s="99">
        <f>IFERROR(VLOOKUP(Table_48[[#This Row],[L2 Event2]],Table16[#All],3,FALSE),0)</f>
        <v>5</v>
      </c>
      <c r="J24" s="99">
        <f>IFERROR(VLOOKUP(Table_48[[#This Row],[L2 Event3]],Table16[#All],3,FALSE),0)</f>
        <v>0</v>
      </c>
      <c r="K24" s="99">
        <f>IFERROR(VLOOKUP(Table_48[[#This Row],[L2 Event4]],Table16[#All],3,FALSE),0)</f>
        <v>0</v>
      </c>
      <c r="L24" s="99">
        <f>IFERROR(VLOOKUP(Table_48[[#This Row],[L1 Event1]],Table16[#All],4,FALSE),0)</f>
        <v>0</v>
      </c>
      <c r="M24" s="5">
        <f>SUM(E24:L24)</f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79">
        <f ca="1">IF(D24=3,N24,O24)</f>
        <v>20</v>
      </c>
      <c r="Q24" s="6" cm="1">
        <f t="array" ref="Q24">IFERROR(SUM(LARGE(E24:L24,{1,2,3,4})),0)</f>
        <v>20</v>
      </c>
      <c r="R24" s="37"/>
      <c r="S24" s="37"/>
      <c r="T24" s="37">
        <v>6</v>
      </c>
      <c r="U24" s="37"/>
      <c r="V24" s="37">
        <v>16</v>
      </c>
      <c r="W24" s="37"/>
      <c r="X24" s="37">
        <v>23</v>
      </c>
      <c r="Y24" s="37"/>
      <c r="Z24" s="107"/>
      <c r="AA24" s="5"/>
      <c r="AB24" s="5"/>
      <c r="AC24" s="8"/>
    </row>
    <row r="25" spans="1:29" ht="18.75" customHeight="1" x14ac:dyDescent="0.3">
      <c r="A25" s="3">
        <v>22</v>
      </c>
      <c r="B25" s="50" t="s">
        <v>27</v>
      </c>
      <c r="C25" s="5" t="s">
        <v>7</v>
      </c>
      <c r="D25" s="5">
        <v>3</v>
      </c>
      <c r="E25" s="99">
        <f>IFERROR(VLOOKUP(Table_48[[#This Row],[L3 Event1]],Table16[#All],2,FALSE),0)</f>
        <v>15</v>
      </c>
      <c r="F25" s="99">
        <f>IFERROR(VLOOKUP(Table_48[[#This Row],[L3 Event2]],Table16[#All],2,FALSE),0)</f>
        <v>0</v>
      </c>
      <c r="G25" s="99">
        <f>IFERROR(VLOOKUP(Table_48[[#This Row],[L3 Event3]],Table16[#All],2,FALSE),0)</f>
        <v>0</v>
      </c>
      <c r="H25" s="99">
        <f>IFERROR(VLOOKUP(Table_48[[#This Row],[L2 Event1]],Table16[#All],3,FALSE),0)</f>
        <v>0</v>
      </c>
      <c r="I25" s="99">
        <f>IFERROR(VLOOKUP(Table_48[[#This Row],[L2 Event2]],Table16[#All],3,FALSE),0)</f>
        <v>0</v>
      </c>
      <c r="J25" s="99">
        <f>IFERROR(VLOOKUP(Table_48[[#This Row],[L2 Event3]],Table16[#All],3,FALSE),0)</f>
        <v>0</v>
      </c>
      <c r="K25" s="99">
        <f>IFERROR(VLOOKUP(Table_48[[#This Row],[L2 Event4]],Table16[#All],3,FALSE),0)</f>
        <v>0</v>
      </c>
      <c r="L25" s="99">
        <f>IFERROR(VLOOKUP(Table_48[[#This Row],[L1 Event1]],Table16[#All],4,FALSE),0)</f>
        <v>0</v>
      </c>
      <c r="M25" s="5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79">
        <f ca="1">IF(D25=3,N25,O25)</f>
        <v>15</v>
      </c>
      <c r="Q25" s="6" cm="1">
        <f t="array" ref="Q25">IFERROR(SUM(LARGE(E25:L25,{1,2,3,4})),0)</f>
        <v>15</v>
      </c>
      <c r="R25" s="37">
        <v>7</v>
      </c>
      <c r="S25" s="37"/>
      <c r="T25" s="37"/>
      <c r="U25" s="37"/>
      <c r="V25" s="37"/>
      <c r="W25" s="37"/>
      <c r="X25" s="37"/>
      <c r="Y25" s="37"/>
      <c r="Z25" s="107"/>
      <c r="AA25" s="5"/>
      <c r="AB25" s="5"/>
      <c r="AC25" s="8"/>
    </row>
    <row r="26" spans="1:29" ht="18.75" customHeight="1" x14ac:dyDescent="0.3">
      <c r="A26" s="3">
        <v>23</v>
      </c>
      <c r="B26" s="1" t="s">
        <v>188</v>
      </c>
      <c r="C26" s="5" t="s">
        <v>7</v>
      </c>
      <c r="D26" s="5">
        <v>3</v>
      </c>
      <c r="E26" s="99">
        <f>IFERROR(VLOOKUP(Table_48[[#This Row],[L3 Event1]],Table16[#All],2,FALSE),0)</f>
        <v>0</v>
      </c>
      <c r="F26" s="99">
        <f>IFERROR(VLOOKUP(Table_48[[#This Row],[L3 Event2]],Table16[#All],2,FALSE),0)</f>
        <v>15</v>
      </c>
      <c r="G26" s="99">
        <f>IFERROR(VLOOKUP(Table_48[[#This Row],[L3 Event3]],Table16[#All],2,FALSE),0)</f>
        <v>0</v>
      </c>
      <c r="H26" s="99">
        <f>IFERROR(VLOOKUP(Table_48[[#This Row],[L2 Event1]],Table16[#All],3,FALSE),0)</f>
        <v>0</v>
      </c>
      <c r="I26" s="99">
        <f>IFERROR(VLOOKUP(Table_48[[#This Row],[L2 Event2]],Table16[#All],3,FALSE),0)</f>
        <v>0</v>
      </c>
      <c r="J26" s="99">
        <f>IFERROR(VLOOKUP(Table_48[[#This Row],[L2 Event3]],Table16[#All],3,FALSE),0)</f>
        <v>0</v>
      </c>
      <c r="K26" s="99">
        <f>IFERROR(VLOOKUP(Table_48[[#This Row],[L2 Event4]],Table16[#All],3,FALSE),0)</f>
        <v>0</v>
      </c>
      <c r="L26" s="99">
        <f>IFERROR(VLOOKUP(Table_48[[#This Row],[L1 Event1]],Table16[#All],4,FALSE),0)</f>
        <v>0</v>
      </c>
      <c r="M26" s="5">
        <f>SUM(E26:L26)</f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79">
        <f ca="1">IF(D26=3,N26,O26)</f>
        <v>15</v>
      </c>
      <c r="Q26" s="6" cm="1">
        <f t="array" ref="Q26">IFERROR(SUM(LARGE(E26:L26,{1,2,3,4})),0)</f>
        <v>15</v>
      </c>
      <c r="R26" s="37"/>
      <c r="S26" s="37">
        <v>6</v>
      </c>
      <c r="T26" s="37"/>
      <c r="U26" s="37"/>
      <c r="V26" s="37"/>
      <c r="W26" s="37"/>
      <c r="X26" s="37"/>
      <c r="Y26" s="37"/>
      <c r="Z26" s="107"/>
      <c r="AA26" s="5"/>
      <c r="AB26" s="5"/>
      <c r="AC26" s="8"/>
    </row>
    <row r="27" spans="1:29" ht="18.75" customHeight="1" x14ac:dyDescent="0.3">
      <c r="A27" s="3">
        <v>24</v>
      </c>
      <c r="B27" s="1" t="s">
        <v>189</v>
      </c>
      <c r="C27" s="5" t="s">
        <v>7</v>
      </c>
      <c r="D27" s="5">
        <v>3</v>
      </c>
      <c r="E27" s="99">
        <f>IFERROR(VLOOKUP(Table_48[[#This Row],[L3 Event1]],Table16[#All],2,FALSE),0)</f>
        <v>0</v>
      </c>
      <c r="F27" s="99">
        <f>IFERROR(VLOOKUP(Table_48[[#This Row],[L3 Event2]],Table16[#All],2,FALSE),0)</f>
        <v>15</v>
      </c>
      <c r="G27" s="99">
        <f>IFERROR(VLOOKUP(Table_48[[#This Row],[L3 Event3]],Table16[#All],2,FALSE),0)</f>
        <v>0</v>
      </c>
      <c r="H27" s="99">
        <f>IFERROR(VLOOKUP(Table_48[[#This Row],[L2 Event1]],Table16[#All],3,FALSE),0)</f>
        <v>0</v>
      </c>
      <c r="I27" s="99">
        <f>IFERROR(VLOOKUP(Table_48[[#This Row],[L2 Event2]],Table16[#All],3,FALSE),0)</f>
        <v>0</v>
      </c>
      <c r="J27" s="99">
        <f>IFERROR(VLOOKUP(Table_48[[#This Row],[L2 Event3]],Table16[#All],3,FALSE),0)</f>
        <v>0</v>
      </c>
      <c r="K27" s="99">
        <f>IFERROR(VLOOKUP(Table_48[[#This Row],[L2 Event4]],Table16[#All],3,FALSE),0)</f>
        <v>0</v>
      </c>
      <c r="L27" s="99">
        <f>IFERROR(VLOOKUP(Table_48[[#This Row],[L1 Event1]],Table16[#All],4,FALSE),0)</f>
        <v>0</v>
      </c>
      <c r="M27" s="5">
        <f>SUM(E27:L27)</f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79">
        <f ca="1">IF(D27=3,N27,O27)</f>
        <v>15</v>
      </c>
      <c r="Q27" s="6" cm="1">
        <f t="array" ref="Q27">IFERROR(SUM(LARGE(E27:L27,{1,2,3,4})),0)</f>
        <v>15</v>
      </c>
      <c r="R27" s="37"/>
      <c r="S27" s="37">
        <v>7</v>
      </c>
      <c r="T27" s="37"/>
      <c r="U27" s="37"/>
      <c r="V27" s="37"/>
      <c r="W27" s="37"/>
      <c r="X27" s="37"/>
      <c r="Y27" s="37"/>
      <c r="Z27" s="107"/>
      <c r="AA27" s="5"/>
      <c r="AB27" s="5"/>
      <c r="AC27" s="8"/>
    </row>
    <row r="28" spans="1:29" ht="18.75" customHeight="1" x14ac:dyDescent="0.3">
      <c r="A28" s="3">
        <v>25</v>
      </c>
      <c r="B28" s="8" t="s">
        <v>209</v>
      </c>
      <c r="C28" s="5" t="s">
        <v>7</v>
      </c>
      <c r="D28" s="5">
        <v>3</v>
      </c>
      <c r="E28" s="99">
        <f>IFERROR(VLOOKUP(Table_48[[#This Row],[L3 Event1]],Table16[#All],2,FALSE),0)</f>
        <v>0</v>
      </c>
      <c r="F28" s="99">
        <f>IFERROR(VLOOKUP(Table_48[[#This Row],[L3 Event2]],Table16[#All],2,FALSE),0)</f>
        <v>0</v>
      </c>
      <c r="G28" s="99">
        <f>IFERROR(VLOOKUP(Table_48[[#This Row],[L3 Event3]],Table16[#All],2,FALSE),0)</f>
        <v>15</v>
      </c>
      <c r="H28" s="99">
        <f>IFERROR(VLOOKUP(Table_48[[#This Row],[L2 Event1]],Table16[#All],3,FALSE),0)</f>
        <v>0</v>
      </c>
      <c r="I28" s="99">
        <f>IFERROR(VLOOKUP(Table_48[[#This Row],[L2 Event2]],Table16[#All],3,FALSE),0)</f>
        <v>0</v>
      </c>
      <c r="J28" s="99">
        <f>IFERROR(VLOOKUP(Table_48[[#This Row],[L2 Event3]],Table16[#All],3,FALSE),0)</f>
        <v>0</v>
      </c>
      <c r="K28" s="99">
        <f>IFERROR(VLOOKUP(Table_48[[#This Row],[L2 Event4]],Table16[#All],3,FALSE),0)</f>
        <v>0</v>
      </c>
      <c r="L28" s="99">
        <f>IFERROR(VLOOKUP(Table_48[[#This Row],[L1 Event1]],Table16[#All],4,FALSE),0)</f>
        <v>0</v>
      </c>
      <c r="M28" s="5">
        <f>SUM(E28:L28)</f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79">
        <f ca="1">IF(D28=3,N28,O28)</f>
        <v>15</v>
      </c>
      <c r="Q28" s="6" cm="1">
        <f t="array" ref="Q28">IFERROR(SUM(LARGE(E28:L28,{1,2,3,4})),0)</f>
        <v>15</v>
      </c>
      <c r="R28" s="37"/>
      <c r="S28" s="37"/>
      <c r="T28" s="37">
        <v>7</v>
      </c>
      <c r="U28" s="37"/>
      <c r="V28" s="37"/>
      <c r="W28" s="37"/>
      <c r="X28" s="37"/>
      <c r="Y28" s="37"/>
      <c r="Z28" s="107"/>
      <c r="AA28" s="5"/>
      <c r="AB28" s="5"/>
      <c r="AC28" s="8"/>
    </row>
    <row r="29" spans="1:29" ht="18.75" customHeight="1" x14ac:dyDescent="0.3">
      <c r="A29" s="3">
        <v>26</v>
      </c>
      <c r="B29" s="1" t="s">
        <v>247</v>
      </c>
      <c r="C29" s="5" t="s">
        <v>7</v>
      </c>
      <c r="D29" s="5">
        <v>3</v>
      </c>
      <c r="E29" s="99">
        <f>IFERROR(VLOOKUP(Table_48[[#This Row],[L3 Event1]],Table16[#All],2,FALSE),0)</f>
        <v>0</v>
      </c>
      <c r="F29" s="99">
        <f>IFERROR(VLOOKUP(Table_48[[#This Row],[L3 Event2]],Table16[#All],2,FALSE),0)</f>
        <v>0</v>
      </c>
      <c r="G29" s="99">
        <f>IFERROR(VLOOKUP(Table_48[[#This Row],[L3 Event3]],Table16[#All],2,FALSE),0)</f>
        <v>0</v>
      </c>
      <c r="H29" s="99">
        <f>IFERROR(VLOOKUP(Table_48[[#This Row],[L2 Event1]],Table16[#All],3,FALSE),0)</f>
        <v>0</v>
      </c>
      <c r="I29" s="99">
        <f>IFERROR(VLOOKUP(Table_48[[#This Row],[L2 Event2]],Table16[#All],3,FALSE),0)</f>
        <v>0</v>
      </c>
      <c r="J29" s="99">
        <f>IFERROR(VLOOKUP(Table_48[[#This Row],[L2 Event3]],Table16[#All],3,FALSE),0)</f>
        <v>5</v>
      </c>
      <c r="K29" s="99">
        <f>IFERROR(VLOOKUP(Table_48[[#This Row],[L2 Event4]],Table16[#All],3,FALSE),0)</f>
        <v>0</v>
      </c>
      <c r="L29" s="99">
        <f>IFERROR(VLOOKUP(Table_48[[#This Row],[L1 Event1]],Table16[#All],4,FALSE),0)</f>
        <v>10</v>
      </c>
      <c r="M29" s="5">
        <f>SUM(E29:L29)</f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79">
        <f ca="1">IF(D29=3,N29,O29)</f>
        <v>15</v>
      </c>
      <c r="Q29" s="6" cm="1">
        <f t="array" ref="Q29">IFERROR(SUM(LARGE(E29:L29,{1,2,3,4})),0)</f>
        <v>15</v>
      </c>
      <c r="R29" s="37"/>
      <c r="S29" s="8"/>
      <c r="T29" s="8"/>
      <c r="U29" s="5"/>
      <c r="V29" s="5"/>
      <c r="W29" s="5">
        <v>13</v>
      </c>
      <c r="X29" s="5">
        <v>18</v>
      </c>
      <c r="Y29" s="5">
        <v>17</v>
      </c>
      <c r="Z29" s="107"/>
      <c r="AA29" s="5"/>
      <c r="AB29" s="5"/>
      <c r="AC29" s="8"/>
    </row>
    <row r="30" spans="1:29" ht="18.75" customHeight="1" x14ac:dyDescent="0.3">
      <c r="A30" s="3">
        <v>27</v>
      </c>
      <c r="B30" s="45" t="s">
        <v>107</v>
      </c>
      <c r="C30" s="5" t="s">
        <v>7</v>
      </c>
      <c r="D30" s="5">
        <v>3</v>
      </c>
      <c r="E30" s="99">
        <f>IFERROR(VLOOKUP(Table_48[[#This Row],[L3 Event1]],Table16[#All],2,FALSE),0)</f>
        <v>10</v>
      </c>
      <c r="F30" s="99">
        <f>IFERROR(VLOOKUP(Table_48[[#This Row],[L3 Event2]],Table16[#All],2,FALSE),0)</f>
        <v>0</v>
      </c>
      <c r="G30" s="99">
        <f>IFERROR(VLOOKUP(Table_48[[#This Row],[L3 Event3]],Table16[#All],2,FALSE),0)</f>
        <v>0</v>
      </c>
      <c r="H30" s="99">
        <f>IFERROR(VLOOKUP(Table_48[[#This Row],[L2 Event1]],Table16[#All],3,FALSE),0)</f>
        <v>0</v>
      </c>
      <c r="I30" s="99">
        <f>IFERROR(VLOOKUP(Table_48[[#This Row],[L2 Event2]],Table16[#All],3,FALSE),0)</f>
        <v>0</v>
      </c>
      <c r="J30" s="99">
        <f>IFERROR(VLOOKUP(Table_48[[#This Row],[L2 Event3]],Table16[#All],3,FALSE),0)</f>
        <v>0</v>
      </c>
      <c r="K30" s="99">
        <f>IFERROR(VLOOKUP(Table_48[[#This Row],[L2 Event4]],Table16[#All],3,FALSE),0)</f>
        <v>0</v>
      </c>
      <c r="L30" s="99">
        <f>IFERROR(VLOOKUP(Table_48[[#This Row],[L1 Event1]],Table16[#All],4,FALSE),0)</f>
        <v>0</v>
      </c>
      <c r="M30" s="5">
        <f>SUM(E30:L30)</f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79">
        <f ca="1">IF(D30=3,N30,O30)</f>
        <v>10</v>
      </c>
      <c r="Q30" s="6" cm="1">
        <f t="array" ref="Q30">IFERROR(SUM(LARGE(E30:L30,{1,2,3,4})),0)</f>
        <v>10</v>
      </c>
      <c r="R30" s="37">
        <v>8</v>
      </c>
      <c r="S30" s="37"/>
      <c r="T30" s="37"/>
      <c r="U30" s="37"/>
      <c r="V30" s="37"/>
      <c r="W30" s="37"/>
      <c r="X30" s="37"/>
      <c r="Y30" s="37"/>
      <c r="Z30" s="107"/>
      <c r="AA30" s="5"/>
      <c r="AB30" s="5"/>
      <c r="AC30" s="8"/>
    </row>
    <row r="31" spans="1:29" ht="18.75" customHeight="1" x14ac:dyDescent="0.3">
      <c r="A31" s="3">
        <v>28</v>
      </c>
      <c r="B31" s="1" t="s">
        <v>202</v>
      </c>
      <c r="C31" s="5" t="s">
        <v>7</v>
      </c>
      <c r="D31" s="5">
        <v>3</v>
      </c>
      <c r="E31" s="99">
        <f>IFERROR(VLOOKUP(Table_48[[#This Row],[L3 Event1]],Table16[#All],2,FALSE),0)</f>
        <v>0</v>
      </c>
      <c r="F31" s="99">
        <f>IFERROR(VLOOKUP(Table_48[[#This Row],[L3 Event2]],Table16[#All],2,FALSE),0)</f>
        <v>0</v>
      </c>
      <c r="G31" s="99">
        <f>IFERROR(VLOOKUP(Table_48[[#This Row],[L3 Event3]],Table16[#All],2,FALSE),0)</f>
        <v>10</v>
      </c>
      <c r="H31" s="99">
        <f>IFERROR(VLOOKUP(Table_48[[#This Row],[L2 Event1]],Table16[#All],3,FALSE),0)</f>
        <v>0</v>
      </c>
      <c r="I31" s="99">
        <f>IFERROR(VLOOKUP(Table_48[[#This Row],[L2 Event2]],Table16[#All],3,FALSE),0)</f>
        <v>0</v>
      </c>
      <c r="J31" s="99">
        <f>IFERROR(VLOOKUP(Table_48[[#This Row],[L2 Event3]],Table16[#All],3,FALSE),0)</f>
        <v>0</v>
      </c>
      <c r="K31" s="99">
        <f>IFERROR(VLOOKUP(Table_48[[#This Row],[L2 Event4]],Table16[#All],3,FALSE),0)</f>
        <v>0</v>
      </c>
      <c r="L31" s="99">
        <f>IFERROR(VLOOKUP(Table_48[[#This Row],[L1 Event1]],Table16[#All],4,FALSE),0)</f>
        <v>0</v>
      </c>
      <c r="M31" s="5">
        <f>SUM(E31:L31)</f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79">
        <f ca="1">IF(D31=3,N31,O31)</f>
        <v>10</v>
      </c>
      <c r="Q31" s="6" cm="1">
        <f t="array" ref="Q31">IFERROR(SUM(LARGE(E31:L31,{1,2,3,4})),0)</f>
        <v>10</v>
      </c>
      <c r="R31" s="37"/>
      <c r="S31" s="37"/>
      <c r="T31" s="37">
        <v>8</v>
      </c>
      <c r="U31" s="37"/>
      <c r="V31" s="37"/>
      <c r="W31" s="37"/>
      <c r="X31" s="37"/>
      <c r="Y31" s="37"/>
      <c r="Z31" s="107"/>
      <c r="AA31" s="5"/>
      <c r="AB31" s="5"/>
      <c r="AC31" s="8"/>
    </row>
    <row r="32" spans="1:29" ht="18.75" customHeight="1" x14ac:dyDescent="0.3">
      <c r="A32" s="3">
        <v>29</v>
      </c>
      <c r="B32" s="8" t="s">
        <v>43</v>
      </c>
      <c r="C32" s="5" t="s">
        <v>7</v>
      </c>
      <c r="D32" s="5">
        <v>3</v>
      </c>
      <c r="E32" s="99">
        <f>IFERROR(VLOOKUP(Table_48[[#This Row],[L3 Event1]],Table16[#All],2,FALSE),0)</f>
        <v>0</v>
      </c>
      <c r="F32" s="99">
        <f>IFERROR(VLOOKUP(Table_48[[#This Row],[L3 Event2]],Table16[#All],2,FALSE),0)</f>
        <v>0</v>
      </c>
      <c r="G32" s="99">
        <f>IFERROR(VLOOKUP(Table_48[[#This Row],[L3 Event3]],Table16[#All],2,FALSE),0)</f>
        <v>0</v>
      </c>
      <c r="H32" s="99">
        <f>IFERROR(VLOOKUP(Table_48[[#This Row],[L2 Event1]],Table16[#All],3,FALSE),0)</f>
        <v>0</v>
      </c>
      <c r="I32" s="99">
        <f>IFERROR(VLOOKUP(Table_48[[#This Row],[L2 Event2]],Table16[#All],3,FALSE),0)</f>
        <v>0</v>
      </c>
      <c r="J32" s="99">
        <f>IFERROR(VLOOKUP(Table_48[[#This Row],[L2 Event3]],Table16[#All],3,FALSE),0)</f>
        <v>5</v>
      </c>
      <c r="K32" s="99">
        <f>IFERROR(VLOOKUP(Table_48[[#This Row],[L2 Event4]],Table16[#All],3,FALSE),0)</f>
        <v>0</v>
      </c>
      <c r="L32" s="99">
        <f>IFERROR(VLOOKUP(Table_48[[#This Row],[L1 Event1]],Table16[#All],4,FALSE),0)</f>
        <v>5</v>
      </c>
      <c r="M32" s="5">
        <f>SUM(E32:L32)</f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10</v>
      </c>
      <c r="O32" s="5" cm="1">
        <f t="array" aca="1" ref="O32" ca="1">IFERROR(SUM(LARGE(OFFSET(E32,0,0,1,'points tables'!$G$2),{1,2})/2*3),(IFERROR(SUM(LARGE(OFFSET(E32,0,0,1,'points tables'!$G$2),{1})/2*3),0)))</f>
        <v>15</v>
      </c>
      <c r="P32" s="79">
        <f ca="1">IF(D32=3,N32,O32)</f>
        <v>10</v>
      </c>
      <c r="Q32" s="6" cm="1">
        <f t="array" ref="Q32">IFERROR(SUM(LARGE(E32:L32,{1,2,3,4})),0)</f>
        <v>10</v>
      </c>
      <c r="R32" s="37"/>
      <c r="S32" s="37"/>
      <c r="T32" s="37"/>
      <c r="U32" s="5"/>
      <c r="V32" s="5"/>
      <c r="W32" s="5">
        <v>16</v>
      </c>
      <c r="X32" s="5">
        <v>20</v>
      </c>
      <c r="Y32" s="37">
        <v>22</v>
      </c>
      <c r="Z32" s="107"/>
      <c r="AA32" s="5"/>
      <c r="AB32" s="5"/>
      <c r="AC32" s="8"/>
    </row>
    <row r="33" spans="1:29" ht="18.75" customHeight="1" x14ac:dyDescent="0.3">
      <c r="A33" s="3">
        <v>30</v>
      </c>
      <c r="B33" s="8" t="s">
        <v>273</v>
      </c>
      <c r="C33" s="5" t="s">
        <v>7</v>
      </c>
      <c r="D33" s="5">
        <v>3</v>
      </c>
      <c r="E33" s="99">
        <f>IFERROR(VLOOKUP(Table_48[[#This Row],[L3 Event1]],Table16[#All],2,FALSE),0)</f>
        <v>0</v>
      </c>
      <c r="F33" s="99">
        <f>IFERROR(VLOOKUP(Table_48[[#This Row],[L3 Event2]],Table16[#All],2,FALSE),0)</f>
        <v>0</v>
      </c>
      <c r="G33" s="99">
        <f>IFERROR(VLOOKUP(Table_48[[#This Row],[L3 Event3]],Table16[#All],2,FALSE),0)</f>
        <v>0</v>
      </c>
      <c r="H33" s="99">
        <f>IFERROR(VLOOKUP(Table_48[[#This Row],[L2 Event1]],Table16[#All],3,FALSE),0)</f>
        <v>0</v>
      </c>
      <c r="I33" s="99">
        <f>IFERROR(VLOOKUP(Table_48[[#This Row],[L2 Event2]],Table16[#All],3,FALSE),0)</f>
        <v>0</v>
      </c>
      <c r="J33" s="99">
        <f>IFERROR(VLOOKUP(Table_48[[#This Row],[L2 Event3]],Table16[#All],3,FALSE),0)</f>
        <v>0</v>
      </c>
      <c r="K33" s="99">
        <f>IFERROR(VLOOKUP(Table_48[[#This Row],[L2 Event4]],Table16[#All],3,FALSE),0)</f>
        <v>0</v>
      </c>
      <c r="L33" s="99">
        <f>IFERROR(VLOOKUP(Table_48[[#This Row],[L1 Event1]],Table16[#All],4,FALSE),0)</f>
        <v>10</v>
      </c>
      <c r="M33" s="5">
        <f>SUM(E33:L33)</f>
        <v>10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10</v>
      </c>
      <c r="O33" s="5" cm="1">
        <f t="array" aca="1" ref="O33" ca="1">IFERROR(SUM(LARGE(OFFSET(E33,0,0,1,'points tables'!$G$2),{1,2})/2*3),(IFERROR(SUM(LARGE(OFFSET(E33,0,0,1,'points tables'!$G$2),{1})/2*3),0)))</f>
        <v>15</v>
      </c>
      <c r="P33" s="79">
        <f ca="1">IF(D33=3,N33,O33)</f>
        <v>10</v>
      </c>
      <c r="Q33" s="6">
        <f t="array" ref="Q33">IFERROR(SUM(LARGE(E33:L33,{1,2,3,4})),0)</f>
        <v>10</v>
      </c>
      <c r="R33" s="37"/>
      <c r="S33" s="37"/>
      <c r="T33" s="37"/>
      <c r="U33" s="37"/>
      <c r="V33" s="37"/>
      <c r="W33" s="37"/>
      <c r="X33" s="37">
        <v>22</v>
      </c>
      <c r="Y33" s="37">
        <v>18</v>
      </c>
      <c r="Z33" s="107"/>
      <c r="AA33" s="5"/>
      <c r="AB33" s="5"/>
      <c r="AC33" s="8"/>
    </row>
    <row r="34" spans="1:29" ht="18.75" customHeight="1" x14ac:dyDescent="0.3">
      <c r="A34" s="3">
        <v>31</v>
      </c>
      <c r="B34" s="8" t="s">
        <v>304</v>
      </c>
      <c r="C34" s="5" t="s">
        <v>7</v>
      </c>
      <c r="D34" s="5">
        <v>3</v>
      </c>
      <c r="E34" s="99">
        <f>IFERROR(VLOOKUP(Table_48[[#This Row],[L3 Event1]],Table16[#All],2,FALSE),0)</f>
        <v>0</v>
      </c>
      <c r="F34" s="99">
        <f>IFERROR(VLOOKUP(Table_48[[#This Row],[L3 Event2]],Table16[#All],2,FALSE),0)</f>
        <v>0</v>
      </c>
      <c r="G34" s="99">
        <f>IFERROR(VLOOKUP(Table_48[[#This Row],[L3 Event3]],Table16[#All],2,FALSE),0)</f>
        <v>0</v>
      </c>
      <c r="H34" s="99">
        <f>IFERROR(VLOOKUP(Table_48[[#This Row],[L2 Event1]],Table16[#All],3,FALSE),0)</f>
        <v>0</v>
      </c>
      <c r="I34" s="99">
        <f>IFERROR(VLOOKUP(Table_48[[#This Row],[L2 Event2]],Table16[#All],3,FALSE),0)</f>
        <v>0</v>
      </c>
      <c r="J34" s="99">
        <f>IFERROR(VLOOKUP(Table_48[[#This Row],[L2 Event3]],Table16[#All],3,FALSE),0)</f>
        <v>0</v>
      </c>
      <c r="K34" s="99">
        <f>IFERROR(VLOOKUP(Table_48[[#This Row],[L2 Event4]],Table16[#All],3,FALSE),0)</f>
        <v>0</v>
      </c>
      <c r="L34" s="99">
        <f>IFERROR(VLOOKUP(Table_48[[#This Row],[L1 Event1]],Table16[#All],4,FALSE),0)</f>
        <v>10</v>
      </c>
      <c r="M34" s="5">
        <f>SUM(E34:L34)</f>
        <v>10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10</v>
      </c>
      <c r="O34" s="5" cm="1">
        <f t="array" aca="1" ref="O34" ca="1">IFERROR(SUM(LARGE(OFFSET(E34,0,0,1,'points tables'!$G$2),{1,2})/2*3),(IFERROR(SUM(LARGE(OFFSET(E34,0,0,1,'points tables'!$G$2),{1})/2*3),0)))</f>
        <v>15</v>
      </c>
      <c r="P34" s="79">
        <f ca="1">IF(D34=3,N34,O34)</f>
        <v>10</v>
      </c>
      <c r="Q34" s="6">
        <f t="array" ref="Q34">IFERROR(SUM(LARGE(E34:L34,{1,2,3,4})),0)</f>
        <v>10</v>
      </c>
      <c r="R34" s="5"/>
      <c r="S34" s="5"/>
      <c r="T34" s="8"/>
      <c r="U34" s="5"/>
      <c r="V34" s="5"/>
      <c r="W34" s="5"/>
      <c r="X34" s="5"/>
      <c r="Y34" s="5">
        <v>19</v>
      </c>
      <c r="Z34" s="107"/>
      <c r="AA34" s="5"/>
      <c r="AB34" s="5"/>
      <c r="AC34" s="8"/>
    </row>
    <row r="35" spans="1:29" ht="18.75" customHeight="1" x14ac:dyDescent="0.3">
      <c r="A35" s="3">
        <v>32</v>
      </c>
      <c r="B35" s="8" t="s">
        <v>272</v>
      </c>
      <c r="C35" s="5" t="s">
        <v>7</v>
      </c>
      <c r="D35" s="5">
        <v>3</v>
      </c>
      <c r="E35" s="99">
        <f>IFERROR(VLOOKUP(Table_48[[#This Row],[L3 Event1]],Table16[#All],2,FALSE),0)</f>
        <v>0</v>
      </c>
      <c r="F35" s="99">
        <f>IFERROR(VLOOKUP(Table_48[[#This Row],[L3 Event2]],Table16[#All],2,FALSE),0)</f>
        <v>0</v>
      </c>
      <c r="G35" s="99">
        <f>IFERROR(VLOOKUP(Table_48[[#This Row],[L3 Event3]],Table16[#All],2,FALSE),0)</f>
        <v>0</v>
      </c>
      <c r="H35" s="99">
        <f>IFERROR(VLOOKUP(Table_48[[#This Row],[L2 Event1]],Table16[#All],3,FALSE),0)</f>
        <v>0</v>
      </c>
      <c r="I35" s="99">
        <f>IFERROR(VLOOKUP(Table_48[[#This Row],[L2 Event2]],Table16[#All],3,FALSE),0)</f>
        <v>0</v>
      </c>
      <c r="J35" s="99">
        <f>IFERROR(VLOOKUP(Table_48[[#This Row],[L2 Event3]],Table16[#All],3,FALSE),0)</f>
        <v>0</v>
      </c>
      <c r="K35" s="99">
        <f>IFERROR(VLOOKUP(Table_48[[#This Row],[L2 Event4]],Table16[#All],3,FALSE),0)</f>
        <v>0</v>
      </c>
      <c r="L35" s="99">
        <f>IFERROR(VLOOKUP(Table_48[[#This Row],[L1 Event1]],Table16[#All],4,FALSE),0)</f>
        <v>10</v>
      </c>
      <c r="M35" s="5">
        <f>SUM(E35:L35)</f>
        <v>10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10</v>
      </c>
      <c r="O35" s="5" cm="1">
        <f t="array" aca="1" ref="O35" ca="1">IFERROR(SUM(LARGE(OFFSET(E35,0,0,1,'points tables'!$G$2),{1,2})/2*3),(IFERROR(SUM(LARGE(OFFSET(E35,0,0,1,'points tables'!$G$2),{1})/2*3),0)))</f>
        <v>15</v>
      </c>
      <c r="P35" s="79">
        <f ca="1">IF(D35=3,N35,O35)</f>
        <v>10</v>
      </c>
      <c r="Q35" s="6" cm="1">
        <f t="array" ref="Q35">IFERROR(SUM(LARGE(E35:L35,{1,2,3,4})),0)</f>
        <v>10</v>
      </c>
      <c r="R35" s="37"/>
      <c r="S35" s="37"/>
      <c r="T35" s="37"/>
      <c r="U35" s="37"/>
      <c r="V35" s="37"/>
      <c r="W35" s="37"/>
      <c r="X35" s="37">
        <v>21</v>
      </c>
      <c r="Y35" s="37">
        <v>20</v>
      </c>
      <c r="Z35" s="107"/>
      <c r="AA35" s="5"/>
      <c r="AB35" s="5"/>
      <c r="AC35" s="8"/>
    </row>
    <row r="36" spans="1:29" ht="18.75" customHeight="1" x14ac:dyDescent="0.3">
      <c r="A36" s="3">
        <v>33</v>
      </c>
      <c r="B36" s="4" t="s">
        <v>143</v>
      </c>
      <c r="C36" s="5" t="s">
        <v>7</v>
      </c>
      <c r="D36" s="5">
        <v>3</v>
      </c>
      <c r="E36" s="99">
        <f>IFERROR(VLOOKUP(Table_48[[#This Row],[L3 Event1]],Table16[#All],2,FALSE),0)</f>
        <v>0</v>
      </c>
      <c r="F36" s="99">
        <f>IFERROR(VLOOKUP(Table_48[[#This Row],[L3 Event2]],Table16[#All],2,FALSE),0)</f>
        <v>0</v>
      </c>
      <c r="G36" s="99">
        <f>IFERROR(VLOOKUP(Table_48[[#This Row],[L3 Event3]],Table16[#All],2,FALSE),0)</f>
        <v>0</v>
      </c>
      <c r="H36" s="99">
        <f>IFERROR(VLOOKUP(Table_48[[#This Row],[L2 Event1]],Table16[#All],3,FALSE),0)</f>
        <v>0</v>
      </c>
      <c r="I36" s="99">
        <f>IFERROR(VLOOKUP(Table_48[[#This Row],[L2 Event2]],Table16[#All],3,FALSE),0)</f>
        <v>5</v>
      </c>
      <c r="J36" s="99">
        <f>IFERROR(VLOOKUP(Table_48[[#This Row],[L2 Event3]],Table16[#All],3,FALSE),0)</f>
        <v>0</v>
      </c>
      <c r="K36" s="99">
        <f>IFERROR(VLOOKUP(Table_48[[#This Row],[L2 Event4]],Table16[#All],3,FALSE),0)</f>
        <v>0</v>
      </c>
      <c r="L36" s="99">
        <f>IFERROR(VLOOKUP(Table_48[[#This Row],[L1 Event1]],Table16[#All],4,FALSE),0)</f>
        <v>0</v>
      </c>
      <c r="M36" s="5">
        <f>SUM(E36:L36)</f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5</v>
      </c>
      <c r="O36" s="5" cm="1">
        <f t="array" aca="1" ref="O36" ca="1">IFERROR(SUM(LARGE(OFFSET(E36,0,0,1,'points tables'!$G$2),{1,2})/2*3),(IFERROR(SUM(LARGE(OFFSET(E36,0,0,1,'points tables'!$G$2),{1})/2*3),0)))</f>
        <v>7.5</v>
      </c>
      <c r="P36" s="79">
        <f ca="1">IF(D36=3,N36,O36)</f>
        <v>5</v>
      </c>
      <c r="Q36" s="6" cm="1">
        <f t="array" ref="Q36">IFERROR(SUM(LARGE(E36:L36,{1,2,3,4})),0)</f>
        <v>5</v>
      </c>
      <c r="R36" s="37"/>
      <c r="S36" s="37"/>
      <c r="T36" s="37"/>
      <c r="U36" s="37"/>
      <c r="V36" s="37">
        <v>14</v>
      </c>
      <c r="W36" s="37"/>
      <c r="X36" s="37"/>
      <c r="Y36" s="37"/>
      <c r="Z36" s="107"/>
      <c r="AA36" s="5"/>
      <c r="AB36" s="5"/>
      <c r="AC36" s="8"/>
    </row>
    <row r="37" spans="1:29" ht="18.75" customHeight="1" x14ac:dyDescent="0.3">
      <c r="A37" s="3">
        <v>34</v>
      </c>
      <c r="B37" s="4" t="s">
        <v>230</v>
      </c>
      <c r="C37" s="5" t="s">
        <v>7</v>
      </c>
      <c r="D37" s="5">
        <v>3</v>
      </c>
      <c r="E37" s="99">
        <f>IFERROR(VLOOKUP(Table_48[[#This Row],[L3 Event1]],Table16[#All],2,FALSE),0)</f>
        <v>0</v>
      </c>
      <c r="F37" s="99">
        <f>IFERROR(VLOOKUP(Table_48[[#This Row],[L3 Event2]],Table16[#All],2,FALSE),0)</f>
        <v>0</v>
      </c>
      <c r="G37" s="99">
        <f>IFERROR(VLOOKUP(Table_48[[#This Row],[L3 Event3]],Table16[#All],2,FALSE),0)</f>
        <v>0</v>
      </c>
      <c r="H37" s="99">
        <f>IFERROR(VLOOKUP(Table_48[[#This Row],[L2 Event1]],Table16[#All],3,FALSE),0)</f>
        <v>0</v>
      </c>
      <c r="I37" s="99">
        <f>IFERROR(VLOOKUP(Table_48[[#This Row],[L2 Event2]],Table16[#All],3,FALSE),0)</f>
        <v>5</v>
      </c>
      <c r="J37" s="99">
        <f>IFERROR(VLOOKUP(Table_48[[#This Row],[L2 Event3]],Table16[#All],3,FALSE),0)</f>
        <v>0</v>
      </c>
      <c r="K37" s="99">
        <f>IFERROR(VLOOKUP(Table_48[[#This Row],[L2 Event4]],Table16[#All],3,FALSE),0)</f>
        <v>0</v>
      </c>
      <c r="L37" s="99">
        <f>IFERROR(VLOOKUP(Table_48[[#This Row],[L1 Event1]],Table16[#All],4,FALSE),0)</f>
        <v>0</v>
      </c>
      <c r="M37" s="5">
        <f>SUM(E37:L37)</f>
        <v>5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5</v>
      </c>
      <c r="O37" s="5" cm="1">
        <f t="array" aca="1" ref="O37" ca="1">IFERROR(SUM(LARGE(OFFSET(E37,0,0,1,'points tables'!$G$2),{1,2})/2*3),(IFERROR(SUM(LARGE(OFFSET(E37,0,0,1,'points tables'!$G$2),{1})/2*3),0)))</f>
        <v>7.5</v>
      </c>
      <c r="P37" s="79">
        <f ca="1">IF(D37=3,N37,O37)</f>
        <v>5</v>
      </c>
      <c r="Q37" s="6" cm="1">
        <f t="array" ref="Q37">IFERROR(SUM(LARGE(E37:L37,{1,2,3,4})),0)</f>
        <v>5</v>
      </c>
      <c r="R37" s="37"/>
      <c r="S37" s="37"/>
      <c r="T37" s="37"/>
      <c r="U37" s="37"/>
      <c r="V37" s="37">
        <v>15</v>
      </c>
      <c r="W37" s="37"/>
      <c r="X37" s="37"/>
      <c r="Y37" s="37"/>
      <c r="Z37" s="107"/>
      <c r="AA37" s="5"/>
      <c r="AB37" s="5"/>
      <c r="AC37" s="8"/>
    </row>
    <row r="38" spans="1:29" ht="18.75" customHeight="1" x14ac:dyDescent="0.3">
      <c r="A38" s="3">
        <v>35</v>
      </c>
      <c r="B38" s="8" t="s">
        <v>227</v>
      </c>
      <c r="C38" s="5" t="s">
        <v>7</v>
      </c>
      <c r="D38" s="5">
        <v>3</v>
      </c>
      <c r="E38" s="99">
        <f>IFERROR(VLOOKUP(Table_48[[#This Row],[L3 Event1]],Table16[#All],2,FALSE),0)</f>
        <v>0</v>
      </c>
      <c r="F38" s="99">
        <f>IFERROR(VLOOKUP(Table_48[[#This Row],[L3 Event2]],Table16[#All],2,FALSE),0)</f>
        <v>0</v>
      </c>
      <c r="G38" s="99">
        <f>IFERROR(VLOOKUP(Table_48[[#This Row],[L3 Event3]],Table16[#All],2,FALSE),0)</f>
        <v>0</v>
      </c>
      <c r="H38" s="99">
        <f>IFERROR(VLOOKUP(Table_48[[#This Row],[L2 Event1]],Table16[#All],3,FALSE),0)</f>
        <v>0</v>
      </c>
      <c r="I38" s="99">
        <f>IFERROR(VLOOKUP(Table_48[[#This Row],[L2 Event2]],Table16[#All],3,FALSE),0)</f>
        <v>5</v>
      </c>
      <c r="J38" s="99">
        <f>IFERROR(VLOOKUP(Table_48[[#This Row],[L2 Event3]],Table16[#All],3,FALSE),0)</f>
        <v>0</v>
      </c>
      <c r="K38" s="99">
        <f>IFERROR(VLOOKUP(Table_48[[#This Row],[L2 Event4]],Table16[#All],3,FALSE),0)</f>
        <v>0</v>
      </c>
      <c r="L38" s="99">
        <f>IFERROR(VLOOKUP(Table_48[[#This Row],[L1 Event1]],Table16[#All],4,FALSE),0)</f>
        <v>0</v>
      </c>
      <c r="M38" s="5">
        <f>SUM(E38:L38)</f>
        <v>5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5</v>
      </c>
      <c r="O38" s="5" cm="1">
        <f t="array" aca="1" ref="O38" ca="1">IFERROR(SUM(LARGE(OFFSET(E38,0,0,1,'points tables'!$G$2),{1,2})/2*3),(IFERROR(SUM(LARGE(OFFSET(E38,0,0,1,'points tables'!$G$2),{1})/2*3),0)))</f>
        <v>7.5</v>
      </c>
      <c r="P38" s="79">
        <f ca="1">IF(D38=3,N38,O38)</f>
        <v>5</v>
      </c>
      <c r="Q38" s="6" cm="1">
        <f t="array" ref="Q38">IFERROR(SUM(LARGE(E38:L38,{1,2,3,4})),0)</f>
        <v>5</v>
      </c>
      <c r="R38" s="37"/>
      <c r="S38" s="37"/>
      <c r="T38" s="37"/>
      <c r="U38" s="37"/>
      <c r="V38" s="37">
        <v>14</v>
      </c>
      <c r="W38" s="37"/>
      <c r="X38" s="37"/>
      <c r="Y38" s="37"/>
      <c r="Z38" s="107"/>
      <c r="AA38" s="5"/>
      <c r="AB38" s="5"/>
      <c r="AC38" s="8"/>
    </row>
    <row r="39" spans="1:29" ht="18.75" customHeight="1" x14ac:dyDescent="0.3">
      <c r="A39" s="3">
        <v>36</v>
      </c>
      <c r="B39" s="8" t="s">
        <v>305</v>
      </c>
      <c r="C39" s="5" t="s">
        <v>7</v>
      </c>
      <c r="D39" s="5">
        <v>3</v>
      </c>
      <c r="E39" s="99">
        <f>IFERROR(VLOOKUP(Table_48[[#This Row],[L3 Event1]],Table16[#All],2,FALSE),0)</f>
        <v>0</v>
      </c>
      <c r="F39" s="99">
        <f>IFERROR(VLOOKUP(Table_48[[#This Row],[L3 Event2]],Table16[#All],2,FALSE),0)</f>
        <v>0</v>
      </c>
      <c r="G39" s="99">
        <f>IFERROR(VLOOKUP(Table_48[[#This Row],[L3 Event3]],Table16[#All],2,FALSE),0)</f>
        <v>0</v>
      </c>
      <c r="H39" s="99">
        <f>IFERROR(VLOOKUP(Table_48[[#This Row],[L2 Event1]],Table16[#All],3,FALSE),0)</f>
        <v>0</v>
      </c>
      <c r="I39" s="99">
        <f>IFERROR(VLOOKUP(Table_48[[#This Row],[L2 Event2]],Table16[#All],3,FALSE),0)</f>
        <v>0</v>
      </c>
      <c r="J39" s="99">
        <f>IFERROR(VLOOKUP(Table_48[[#This Row],[L2 Event3]],Table16[#All],3,FALSE),0)</f>
        <v>0</v>
      </c>
      <c r="K39" s="99">
        <f>IFERROR(VLOOKUP(Table_48[[#This Row],[L2 Event4]],Table16[#All],3,FALSE),0)</f>
        <v>0</v>
      </c>
      <c r="L39" s="99">
        <f>IFERROR(VLOOKUP(Table_48[[#This Row],[L1 Event1]],Table16[#All],4,FALSE),0)</f>
        <v>5</v>
      </c>
      <c r="M39" s="5">
        <f>SUM(E39:L39)</f>
        <v>5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5</v>
      </c>
      <c r="O39" s="5" cm="1">
        <f t="array" aca="1" ref="O39" ca="1">IFERROR(SUM(LARGE(OFFSET(E39,0,0,1,'points tables'!$G$2),{1,2})/2*3),(IFERROR(SUM(LARGE(OFFSET(E39,0,0,1,'points tables'!$G$2),{1})/2*3),0)))</f>
        <v>7.5</v>
      </c>
      <c r="P39" s="79">
        <f ca="1">IF(D39=3,N39,O39)</f>
        <v>5</v>
      </c>
      <c r="Q39" s="6">
        <f t="array" ref="Q39">IFERROR(SUM(LARGE(E39:L39,{1,2,3,4})),0)</f>
        <v>5</v>
      </c>
      <c r="R39" s="5"/>
      <c r="S39" s="5"/>
      <c r="T39" s="8"/>
      <c r="U39" s="5"/>
      <c r="V39" s="5"/>
      <c r="W39" s="5"/>
      <c r="X39" s="5"/>
      <c r="Y39" s="5">
        <v>21</v>
      </c>
      <c r="Z39" s="107"/>
      <c r="AA39" s="5"/>
      <c r="AB39" s="5"/>
      <c r="AC39" s="8"/>
    </row>
    <row r="40" spans="1:29" ht="18.75" customHeight="1" x14ac:dyDescent="0.3">
      <c r="A40" s="3">
        <v>37</v>
      </c>
      <c r="B40" s="134" t="s">
        <v>274</v>
      </c>
      <c r="C40" s="5" t="s">
        <v>7</v>
      </c>
      <c r="D40" s="5">
        <v>3</v>
      </c>
      <c r="E40" s="99">
        <f>IFERROR(VLOOKUP(Table_48[[#This Row],[L3 Event1]],Table16[#All],2,FALSE),0)</f>
        <v>0</v>
      </c>
      <c r="F40" s="99">
        <f>IFERROR(VLOOKUP(Table_48[[#This Row],[L3 Event2]],Table16[#All],2,FALSE),0)</f>
        <v>0</v>
      </c>
      <c r="G40" s="99">
        <f>IFERROR(VLOOKUP(Table_48[[#This Row],[L3 Event3]],Table16[#All],2,FALSE),0)</f>
        <v>0</v>
      </c>
      <c r="H40" s="99">
        <f>IFERROR(VLOOKUP(Table_48[[#This Row],[L2 Event1]],Table16[#All],3,FALSE),0)</f>
        <v>0</v>
      </c>
      <c r="I40" s="99">
        <f>IFERROR(VLOOKUP(Table_48[[#This Row],[L2 Event2]],Table16[#All],3,FALSE),0)</f>
        <v>0</v>
      </c>
      <c r="J40" s="99">
        <f>IFERROR(VLOOKUP(Table_48[[#This Row],[L2 Event3]],Table16[#All],3,FALSE),0)</f>
        <v>0</v>
      </c>
      <c r="K40" s="99">
        <f>IFERROR(VLOOKUP(Table_48[[#This Row],[L2 Event4]],Table16[#All],3,FALSE),0)</f>
        <v>0</v>
      </c>
      <c r="L40" s="99">
        <f>IFERROR(VLOOKUP(Table_48[[#This Row],[L1 Event1]],Table16[#All],4,FALSE),0)</f>
        <v>5</v>
      </c>
      <c r="M40" s="5">
        <f>SUM(E40:L40)</f>
        <v>5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5</v>
      </c>
      <c r="O40" s="5" cm="1">
        <f t="array" aca="1" ref="O40" ca="1">IFERROR(SUM(LARGE(OFFSET(E40,0,0,1,'points tables'!$G$2),{1,2})/2*3),(IFERROR(SUM(LARGE(OFFSET(E40,0,0,1,'points tables'!$G$2),{1})/2*3),0)))</f>
        <v>7.5</v>
      </c>
      <c r="P40" s="79">
        <f ca="1">IF(D40=3,N40,O40)</f>
        <v>5</v>
      </c>
      <c r="Q40" s="6" cm="1">
        <f t="array" ref="Q40">IFERROR(SUM(LARGE(E40:L40,{1,2,3,4})),0)</f>
        <v>5</v>
      </c>
      <c r="R40" s="37"/>
      <c r="S40" s="37"/>
      <c r="T40" s="37"/>
      <c r="U40" s="37"/>
      <c r="V40" s="37"/>
      <c r="W40" s="37"/>
      <c r="X40" s="37">
        <v>25</v>
      </c>
      <c r="Y40" s="37">
        <v>24</v>
      </c>
      <c r="Z40" s="107"/>
      <c r="AA40" s="5"/>
      <c r="AB40" s="5"/>
      <c r="AC40" s="8"/>
    </row>
    <row r="41" spans="1:29" ht="18.75" customHeight="1" x14ac:dyDescent="0.3">
      <c r="A41" s="3">
        <v>38</v>
      </c>
      <c r="B41" s="8" t="s">
        <v>306</v>
      </c>
      <c r="C41" s="5" t="s">
        <v>7</v>
      </c>
      <c r="D41" s="5">
        <v>3</v>
      </c>
      <c r="E41" s="99">
        <f>IFERROR(VLOOKUP(Table_48[[#This Row],[L3 Event1]],Table16[#All],2,FALSE),0)</f>
        <v>0</v>
      </c>
      <c r="F41" s="99">
        <f>IFERROR(VLOOKUP(Table_48[[#This Row],[L3 Event2]],Table16[#All],2,FALSE),0)</f>
        <v>0</v>
      </c>
      <c r="G41" s="99">
        <f>IFERROR(VLOOKUP(Table_48[[#This Row],[L3 Event3]],Table16[#All],2,FALSE),0)</f>
        <v>0</v>
      </c>
      <c r="H41" s="99">
        <f>IFERROR(VLOOKUP(Table_48[[#This Row],[L2 Event1]],Table16[#All],3,FALSE),0)</f>
        <v>0</v>
      </c>
      <c r="I41" s="99">
        <f>IFERROR(VLOOKUP(Table_48[[#This Row],[L2 Event2]],Table16[#All],3,FALSE),0)</f>
        <v>0</v>
      </c>
      <c r="J41" s="99">
        <f>IFERROR(VLOOKUP(Table_48[[#This Row],[L2 Event3]],Table16[#All],3,FALSE),0)</f>
        <v>0</v>
      </c>
      <c r="K41" s="99">
        <f>IFERROR(VLOOKUP(Table_48[[#This Row],[L2 Event4]],Table16[#All],3,FALSE),0)</f>
        <v>0</v>
      </c>
      <c r="L41" s="99">
        <f>IFERROR(VLOOKUP(Table_48[[#This Row],[L1 Event1]],Table16[#All],4,FALSE),0)</f>
        <v>5</v>
      </c>
      <c r="M41" s="5">
        <f>SUM(E41:L41)</f>
        <v>5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5</v>
      </c>
      <c r="O41" s="5" cm="1">
        <f t="array" aca="1" ref="O41" ca="1">IFERROR(SUM(LARGE(OFFSET(E41,0,0,1,'points tables'!$G$2),{1,2})/2*3),(IFERROR(SUM(LARGE(OFFSET(E41,0,0,1,'points tables'!$G$2),{1})/2*3),0)))</f>
        <v>7.5</v>
      </c>
      <c r="P41" s="79">
        <f ca="1">IF(D41=3,N41,O41)</f>
        <v>5</v>
      </c>
      <c r="Q41" s="6">
        <f t="array" ref="Q41">IFERROR(SUM(LARGE(E41:L41,{1,2,3,4})),0)</f>
        <v>5</v>
      </c>
      <c r="R41" s="5"/>
      <c r="S41" s="5"/>
      <c r="T41" s="8"/>
      <c r="U41" s="5"/>
      <c r="V41" s="5"/>
      <c r="W41" s="5"/>
      <c r="X41" s="5"/>
      <c r="Y41" s="5">
        <v>23</v>
      </c>
      <c r="Z41" s="107"/>
      <c r="AA41" s="5"/>
      <c r="AB41" s="5"/>
      <c r="AC41" s="8"/>
    </row>
    <row r="42" spans="1:29" ht="18.75" customHeight="1" x14ac:dyDescent="0.3">
      <c r="A42" s="3">
        <v>39</v>
      </c>
      <c r="B42" s="137" t="s">
        <v>155</v>
      </c>
      <c r="C42" s="5" t="s">
        <v>7</v>
      </c>
      <c r="D42" s="5">
        <v>3</v>
      </c>
      <c r="E42" s="99">
        <f>IFERROR(VLOOKUP(Table_48[[#This Row],[L3 Event1]],Table16[#All],2,FALSE),0)</f>
        <v>0</v>
      </c>
      <c r="F42" s="99">
        <f>IFERROR(VLOOKUP(Table_48[[#This Row],[L3 Event2]],Table16[#All],2,FALSE),0)</f>
        <v>0</v>
      </c>
      <c r="G42" s="99">
        <f>IFERROR(VLOOKUP(Table_48[[#This Row],[L3 Event3]],Table16[#All],2,FALSE),0)</f>
        <v>0</v>
      </c>
      <c r="H42" s="99">
        <f>IFERROR(VLOOKUP(Table_48[[#This Row],[L2 Event1]],Table16[#All],3,FALSE),0)</f>
        <v>0</v>
      </c>
      <c r="I42" s="99">
        <f>IFERROR(VLOOKUP(Table_48[[#This Row],[L2 Event2]],Table16[#All],3,FALSE),0)</f>
        <v>0</v>
      </c>
      <c r="J42" s="99">
        <f>IFERROR(VLOOKUP(Table_48[[#This Row],[L2 Event3]],Table16[#All],3,FALSE),0)</f>
        <v>0</v>
      </c>
      <c r="K42" s="99">
        <f>IFERROR(VLOOKUP(Table_48[[#This Row],[L2 Event4]],Table16[#All],3,FALSE),0)</f>
        <v>0</v>
      </c>
      <c r="L42" s="99">
        <f>IFERROR(VLOOKUP(Table_48[[#This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9">
        <f ca="1">IF(D42=3,N42,O42)</f>
        <v>0</v>
      </c>
      <c r="Q42" s="6">
        <f t="array" ref="Q42">IFERROR(SUM(LARGE(E42:L42,{1,2,3,4})),0)</f>
        <v>0</v>
      </c>
      <c r="R42" s="5"/>
      <c r="S42" s="5"/>
      <c r="T42" s="8"/>
      <c r="U42" s="5"/>
      <c r="V42" s="5"/>
      <c r="W42" s="28"/>
      <c r="X42" s="5">
        <v>24</v>
      </c>
      <c r="Y42" s="5"/>
      <c r="Z42" s="107"/>
      <c r="AA42" s="5"/>
      <c r="AB42" s="5"/>
      <c r="AC42" s="8"/>
    </row>
    <row r="43" spans="1:29" ht="18.75" customHeight="1" x14ac:dyDescent="0.3">
      <c r="A43" s="16">
        <v>40</v>
      </c>
      <c r="B43" s="8" t="s">
        <v>150</v>
      </c>
      <c r="C43" s="5" t="s">
        <v>7</v>
      </c>
      <c r="D43" s="5">
        <v>3</v>
      </c>
      <c r="E43" s="99">
        <f>IFERROR(VLOOKUP(Table_48[[#This Row],[L3 Event1]],Table16[#All],2,FALSE),0)</f>
        <v>0</v>
      </c>
      <c r="F43" s="99">
        <f>IFERROR(VLOOKUP(Table_48[[#This Row],[L3 Event2]],Table16[#All],2,FALSE),0)</f>
        <v>0</v>
      </c>
      <c r="G43" s="99">
        <f>IFERROR(VLOOKUP(Table_48[[#This Row],[L3 Event3]],Table16[#All],2,FALSE),0)</f>
        <v>0</v>
      </c>
      <c r="H43" s="99">
        <f>IFERROR(VLOOKUP(Table_48[[#This Row],[L2 Event1]],Table16[#All],3,FALSE),0)</f>
        <v>0</v>
      </c>
      <c r="I43" s="99">
        <f>IFERROR(VLOOKUP(Table_48[[#This Row],[L2 Event2]],Table16[#All],3,FALSE),0)</f>
        <v>0</v>
      </c>
      <c r="J43" s="99">
        <f>IFERROR(VLOOKUP(Table_48[[#This Row],[L2 Event3]],Table16[#All],3,FALSE),0)</f>
        <v>0</v>
      </c>
      <c r="K43" s="99">
        <f>IFERROR(VLOOKUP(Table_48[[#This Row],[L2 Event4]],Table16[#All],3,FALSE),0)</f>
        <v>0</v>
      </c>
      <c r="L43" s="99">
        <f>IFERROR(VLOOKUP(Table_48[[#This Row],[L1 Event1]],Table16[#All],4,FALSE),0)</f>
        <v>0</v>
      </c>
      <c r="M43" s="5">
        <f>SUM(E43:L43)</f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9">
        <f ca="1">IF(D43=3,N43,O43)</f>
        <v>0</v>
      </c>
      <c r="Q43" s="6">
        <f t="array" ref="Q43">IFERROR(SUM(LARGE(E43:L43,{1,2,3,4})),0)</f>
        <v>0</v>
      </c>
      <c r="R43" s="5"/>
      <c r="S43" s="5"/>
      <c r="T43" s="8"/>
      <c r="U43" s="5"/>
      <c r="V43" s="5">
        <v>17</v>
      </c>
      <c r="W43" s="5"/>
      <c r="X43" s="5"/>
      <c r="Y43" s="5"/>
      <c r="Z43" s="107"/>
      <c r="AA43" s="5"/>
      <c r="AB43" s="5"/>
      <c r="AC43" s="8"/>
    </row>
    <row r="44" spans="1:29" ht="18.75" customHeight="1" x14ac:dyDescent="0.3">
      <c r="A44" s="16">
        <v>41</v>
      </c>
      <c r="B44" s="136" t="s">
        <v>248</v>
      </c>
      <c r="C44" s="5" t="s">
        <v>7</v>
      </c>
      <c r="D44" s="5">
        <v>3</v>
      </c>
      <c r="E44" s="99">
        <f>IFERROR(VLOOKUP(Table_48[[#This Row],[L3 Event1]],Table16[#All],2,FALSE),0)</f>
        <v>0</v>
      </c>
      <c r="F44" s="99">
        <f>IFERROR(VLOOKUP(Table_48[[#This Row],[L3 Event2]],Table16[#All],2,FALSE),0)</f>
        <v>0</v>
      </c>
      <c r="G44" s="99">
        <f>IFERROR(VLOOKUP(Table_48[[#This Row],[L3 Event3]],Table16[#All],2,FALSE),0)</f>
        <v>0</v>
      </c>
      <c r="H44" s="99">
        <f>IFERROR(VLOOKUP(Table_48[[#This Row],[L2 Event1]],Table16[#All],3,FALSE),0)</f>
        <v>0</v>
      </c>
      <c r="I44" s="99">
        <f>IFERROR(VLOOKUP(Table_48[[#This Row],[L2 Event2]],Table16[#All],3,FALSE),0)</f>
        <v>0</v>
      </c>
      <c r="J44" s="99">
        <f>IFERROR(VLOOKUP(Table_48[[#This Row],[L2 Event3]],Table16[#All],3,FALSE),0)</f>
        <v>0</v>
      </c>
      <c r="K44" s="99">
        <f>IFERROR(VLOOKUP(Table_48[[#This Row],[L2 Event4]],Table16[#All],3,FALSE),0)</f>
        <v>0</v>
      </c>
      <c r="L44" s="99">
        <f>IFERROR(VLOOKUP(Table_48[[#This Row],[L1 Event1]],Table16[#All],4,FALSE),0)</f>
        <v>0</v>
      </c>
      <c r="M44" s="5">
        <f>SUM(E44:L44)</f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79">
        <f ca="1">IF(D44=3,N44,O44)</f>
        <v>0</v>
      </c>
      <c r="Q44" s="6" cm="1">
        <f t="array" ref="Q44">IFERROR(SUM(LARGE(E44:L44,{1,2,3,4})),0)</f>
        <v>0</v>
      </c>
      <c r="R44" s="37"/>
      <c r="S44" s="37"/>
      <c r="T44" s="37"/>
      <c r="U44" s="37"/>
      <c r="V44" s="37"/>
      <c r="W44" s="37">
        <v>17</v>
      </c>
      <c r="X44" s="37"/>
      <c r="Y44" s="37"/>
      <c r="Z44" s="107"/>
      <c r="AA44" s="5"/>
      <c r="AB44" s="5"/>
      <c r="AC44" s="8"/>
    </row>
    <row r="45" spans="1:29" ht="18.75" customHeight="1" x14ac:dyDescent="0.3">
      <c r="A45" s="16">
        <v>42</v>
      </c>
      <c r="B45" s="112" t="s">
        <v>288</v>
      </c>
      <c r="C45" s="5" t="s">
        <v>7</v>
      </c>
      <c r="D45" s="5">
        <v>3</v>
      </c>
      <c r="E45" s="99">
        <f>IFERROR(VLOOKUP(Table_48[[#This Row],[L3 Event1]],Table16[#All],2,FALSE),0)</f>
        <v>0</v>
      </c>
      <c r="F45" s="99">
        <f>IFERROR(VLOOKUP(Table_48[[#This Row],[L3 Event2]],Table16[#All],2,FALSE),0)</f>
        <v>0</v>
      </c>
      <c r="G45" s="99">
        <f>IFERROR(VLOOKUP(Table_48[[#This Row],[L3 Event3]],Table16[#All],2,FALSE),0)</f>
        <v>0</v>
      </c>
      <c r="H45" s="99">
        <f>IFERROR(VLOOKUP(Table_48[[#This Row],[L2 Event1]],Table16[#All],3,FALSE),0)</f>
        <v>0</v>
      </c>
      <c r="I45" s="99">
        <f>IFERROR(VLOOKUP(Table_48[[#This Row],[L2 Event2]],Table16[#All],3,FALSE),0)</f>
        <v>0</v>
      </c>
      <c r="J45" s="99">
        <f>IFERROR(VLOOKUP(Table_48[[#This Row],[L2 Event3]],Table16[#All],3,FALSE),0)</f>
        <v>0</v>
      </c>
      <c r="K45" s="99">
        <f>IFERROR(VLOOKUP(Table_48[[#This Row],[L2 Event4]],Table16[#All],3,FALSE),0)</f>
        <v>0</v>
      </c>
      <c r="L45" s="99">
        <f>IFERROR(VLOOKUP(Table_48[[#This Row],[L1 Event1]],Table16[#All],4,FALSE),0)</f>
        <v>0</v>
      </c>
      <c r="M45" s="5">
        <f>SUM(E45:L45)</f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79">
        <f ca="1">IF(D45=3,N45,O45)</f>
        <v>0</v>
      </c>
      <c r="Q45" s="6" cm="1">
        <f t="array" ref="Q45">IFERROR(SUM(LARGE(E45:L45,{1,2,3,4})),0)</f>
        <v>0</v>
      </c>
      <c r="R45" s="37"/>
      <c r="S45" s="37"/>
      <c r="T45" s="37"/>
      <c r="U45" s="37"/>
      <c r="V45" s="37"/>
      <c r="W45" s="37">
        <v>18</v>
      </c>
      <c r="X45" s="37">
        <v>17</v>
      </c>
      <c r="Y45" s="37"/>
      <c r="Z45" s="107"/>
      <c r="AA45" s="5"/>
      <c r="AB45" s="5"/>
      <c r="AC45" s="8"/>
    </row>
    <row r="46" spans="1:29" ht="18.75" customHeight="1" x14ac:dyDescent="0.3">
      <c r="A46" s="16">
        <v>43</v>
      </c>
      <c r="B46" s="135" t="s">
        <v>249</v>
      </c>
      <c r="C46" s="5" t="s">
        <v>7</v>
      </c>
      <c r="D46" s="5">
        <v>3</v>
      </c>
      <c r="E46" s="99">
        <f>IFERROR(VLOOKUP(Table_48[[#This Row],[L3 Event1]],Table16[#All],2,FALSE),0)</f>
        <v>0</v>
      </c>
      <c r="F46" s="99">
        <f>IFERROR(VLOOKUP(Table_48[[#This Row],[L3 Event2]],Table16[#All],2,FALSE),0)</f>
        <v>0</v>
      </c>
      <c r="G46" s="99">
        <f>IFERROR(VLOOKUP(Table_48[[#This Row],[L3 Event3]],Table16[#All],2,FALSE),0)</f>
        <v>0</v>
      </c>
      <c r="H46" s="99">
        <f>IFERROR(VLOOKUP(Table_48[[#This Row],[L2 Event1]],Table16[#All],3,FALSE),0)</f>
        <v>0</v>
      </c>
      <c r="I46" s="99">
        <f>IFERROR(VLOOKUP(Table_48[[#This Row],[L2 Event2]],Table16[#All],3,FALSE),0)</f>
        <v>0</v>
      </c>
      <c r="J46" s="99">
        <f>IFERROR(VLOOKUP(Table_48[[#This Row],[L2 Event3]],Table16[#All],3,FALSE),0)</f>
        <v>0</v>
      </c>
      <c r="K46" s="99">
        <f>IFERROR(VLOOKUP(Table_48[[#This Row],[L2 Event4]],Table16[#All],3,FALSE),0)</f>
        <v>0</v>
      </c>
      <c r="L46" s="99">
        <f>IFERROR(VLOOKUP(Table_48[[#This Row],[L1 Event1]],Table16[#All],4,FALSE),0)</f>
        <v>0</v>
      </c>
      <c r="M46" s="5">
        <f>SUM(E46:L46)</f>
        <v>0</v>
      </c>
      <c r="N46" s="5" cm="1">
        <f t="array" aca="1" ref="N46" ca="1">IFERROR(SUM(LARGE(OFFSET(E46,0,0,1,'points tables'!$G$2),{1,2,3})),(IFERROR(SUM(LARGE(OFFSET(E46,0,0,1,'points tables'!$G$2),{1,2})),(IFERROR(SUM(LARGE(OFFSET(E46,0,0,1,'points tables'!$G$2),{1})),0)))))</f>
        <v>0</v>
      </c>
      <c r="O46" s="5" cm="1">
        <f t="array" aca="1" ref="O46" ca="1">IFERROR(SUM(LARGE(OFFSET(E46,0,0,1,'points tables'!$G$2),{1,2})/2*3),(IFERROR(SUM(LARGE(OFFSET(E46,0,0,1,'points tables'!$G$2),{1})/2*3),0)))</f>
        <v>0</v>
      </c>
      <c r="P46" s="79">
        <f ca="1">IF(D46=3,N46,O46)</f>
        <v>0</v>
      </c>
      <c r="Q46" s="6" cm="1">
        <f t="array" ref="Q46">IFERROR(SUM(LARGE(E46:L46,{1,2,3,4})),0)</f>
        <v>0</v>
      </c>
      <c r="R46" s="37"/>
      <c r="S46" s="8"/>
      <c r="T46" s="8"/>
      <c r="U46" s="5"/>
      <c r="V46" s="5"/>
      <c r="W46" s="5">
        <v>19</v>
      </c>
      <c r="X46" s="5"/>
      <c r="Y46" s="5"/>
      <c r="Z46" s="107"/>
      <c r="AA46" s="5"/>
      <c r="AB46" s="5"/>
      <c r="AC46" s="8"/>
    </row>
    <row r="47" spans="1:29" ht="18.75" customHeight="1" x14ac:dyDescent="0.3">
      <c r="A47" s="16">
        <v>44</v>
      </c>
      <c r="B47" s="131" t="s">
        <v>250</v>
      </c>
      <c r="C47" s="5" t="s">
        <v>7</v>
      </c>
      <c r="D47" s="5">
        <v>3</v>
      </c>
      <c r="E47" s="99">
        <f>IFERROR(VLOOKUP(Table_48[[#This Row],[L3 Event1]],Table16[#All],2,FALSE),0)</f>
        <v>0</v>
      </c>
      <c r="F47" s="99">
        <f>IFERROR(VLOOKUP(Table_48[[#This Row],[L3 Event2]],Table16[#All],2,FALSE),0)</f>
        <v>0</v>
      </c>
      <c r="G47" s="99">
        <f>IFERROR(VLOOKUP(Table_48[[#This Row],[L3 Event3]],Table16[#All],2,FALSE),0)</f>
        <v>0</v>
      </c>
      <c r="H47" s="99">
        <f>IFERROR(VLOOKUP(Table_48[[#This Row],[L2 Event1]],Table16[#All],3,FALSE),0)</f>
        <v>0</v>
      </c>
      <c r="I47" s="99">
        <f>IFERROR(VLOOKUP(Table_48[[#This Row],[L2 Event2]],Table16[#All],3,FALSE),0)</f>
        <v>0</v>
      </c>
      <c r="J47" s="99">
        <f>IFERROR(VLOOKUP(Table_48[[#This Row],[L2 Event3]],Table16[#All],3,FALSE),0)</f>
        <v>0</v>
      </c>
      <c r="K47" s="99">
        <f>IFERROR(VLOOKUP(Table_48[[#This Row],[L2 Event4]],Table16[#All],3,FALSE),0)</f>
        <v>0</v>
      </c>
      <c r="L47" s="99">
        <f>IFERROR(VLOOKUP(Table_48[[#This Row],[L1 Event1]],Table16[#All],4,FALSE),0)</f>
        <v>0</v>
      </c>
      <c r="M47" s="5">
        <f>SUM(E47:L47)</f>
        <v>0</v>
      </c>
      <c r="N47" s="5" cm="1">
        <f t="array" aca="1" ref="N47" ca="1">IFERROR(SUM(LARGE(OFFSET(E47,0,0,1,'points tables'!$G$2),{1,2,3})),(IFERROR(SUM(LARGE(OFFSET(E47,0,0,1,'points tables'!$G$2),{1,2})),(IFERROR(SUM(LARGE(OFFSET(E47,0,0,1,'points tables'!$G$2),{1})),0)))))</f>
        <v>0</v>
      </c>
      <c r="O47" s="5" cm="1">
        <f t="array" aca="1" ref="O47" ca="1">IFERROR(SUM(LARGE(OFFSET(E47,0,0,1,'points tables'!$G$2),{1,2})/2*3),(IFERROR(SUM(LARGE(OFFSET(E47,0,0,1,'points tables'!$G$2),{1})/2*3),0)))</f>
        <v>0</v>
      </c>
      <c r="P47" s="79">
        <f ca="1">IF(D47=3,N47,O47)</f>
        <v>0</v>
      </c>
      <c r="Q47" s="6" cm="1">
        <f t="array" ref="Q47">IFERROR(SUM(LARGE(E47:L47,{1,2,3,4})),0)</f>
        <v>0</v>
      </c>
      <c r="R47" s="37"/>
      <c r="S47" s="37"/>
      <c r="T47" s="37"/>
      <c r="U47" s="37"/>
      <c r="V47" s="37"/>
      <c r="W47" s="37">
        <v>20</v>
      </c>
      <c r="X47" s="37"/>
      <c r="Y47" s="37"/>
      <c r="Z47" s="107"/>
      <c r="AA47" s="5"/>
      <c r="AB47" s="5"/>
      <c r="AC47" s="5"/>
    </row>
    <row r="48" spans="1:29" ht="18.75" customHeight="1" x14ac:dyDescent="0.3">
      <c r="A48" s="16">
        <v>45</v>
      </c>
      <c r="B48" s="131" t="s">
        <v>271</v>
      </c>
      <c r="C48" s="5" t="s">
        <v>7</v>
      </c>
      <c r="D48" s="5">
        <v>3</v>
      </c>
      <c r="E48" s="99">
        <f>IFERROR(VLOOKUP(Table_48[[#This Row],[L3 Event1]],Table16[#All],2,FALSE),0)</f>
        <v>0</v>
      </c>
      <c r="F48" s="99">
        <f>IFERROR(VLOOKUP(Table_48[[#This Row],[L3 Event2]],Table16[#All],2,FALSE),0)</f>
        <v>0</v>
      </c>
      <c r="G48" s="99">
        <f>IFERROR(VLOOKUP(Table_48[[#This Row],[L3 Event3]],Table16[#All],2,FALSE),0)</f>
        <v>0</v>
      </c>
      <c r="H48" s="99">
        <f>IFERROR(VLOOKUP(Table_48[[#This Row],[L2 Event1]],Table16[#All],3,FALSE),0)</f>
        <v>0</v>
      </c>
      <c r="I48" s="99">
        <f>IFERROR(VLOOKUP(Table_48[[#This Row],[L2 Event2]],Table16[#All],3,FALSE),0)</f>
        <v>0</v>
      </c>
      <c r="J48" s="99">
        <f>IFERROR(VLOOKUP(Table_48[[#This Row],[L2 Event3]],Table16[#All],3,FALSE),0)</f>
        <v>0</v>
      </c>
      <c r="K48" s="99">
        <f>IFERROR(VLOOKUP(Table_48[[#This Row],[L2 Event4]],Table16[#All],3,FALSE),0)</f>
        <v>0</v>
      </c>
      <c r="L48" s="99">
        <f>IFERROR(VLOOKUP(Table_48[[#This Row],[L1 Event1]],Table16[#All],4,FALSE),0)</f>
        <v>0</v>
      </c>
      <c r="M48" s="5">
        <f>SUM(E48:L48)</f>
        <v>0</v>
      </c>
      <c r="N48" s="5" cm="1">
        <f t="array" aca="1" ref="N48" ca="1">IFERROR(SUM(LARGE(OFFSET(E48,0,0,1,'points tables'!$G$2),{1,2,3})),(IFERROR(SUM(LARGE(OFFSET(E48,0,0,1,'points tables'!$G$2),{1,2})),(IFERROR(SUM(LARGE(OFFSET(E48,0,0,1,'points tables'!$G$2),{1})),0)))))</f>
        <v>0</v>
      </c>
      <c r="O48" s="5" cm="1">
        <f t="array" aca="1" ref="O48" ca="1">IFERROR(SUM(LARGE(OFFSET(E48,0,0,1,'points tables'!$G$2),{1,2})/2*3),(IFERROR(SUM(LARGE(OFFSET(E48,0,0,1,'points tables'!$G$2),{1})/2*3),0)))</f>
        <v>0</v>
      </c>
      <c r="P48" s="79">
        <f ca="1">IF(D48=3,N48,O48)</f>
        <v>0</v>
      </c>
      <c r="Q48" s="6" cm="1">
        <f t="array" ref="Q48">IFERROR(SUM(LARGE(E48:L48,{1,2,3,4})),0)</f>
        <v>0</v>
      </c>
      <c r="R48" s="37"/>
      <c r="S48" s="37"/>
      <c r="T48" s="37"/>
      <c r="U48" s="37"/>
      <c r="V48" s="37"/>
      <c r="W48" s="37"/>
      <c r="X48" s="37">
        <v>19</v>
      </c>
      <c r="Y48" s="37"/>
      <c r="Z48" s="107"/>
      <c r="AA48" s="5"/>
      <c r="AB48" s="5"/>
      <c r="AC48" s="5"/>
    </row>
    <row r="49" spans="1:29" ht="18.75" customHeight="1" x14ac:dyDescent="0.3">
      <c r="A49" s="16">
        <v>46</v>
      </c>
      <c r="B49" s="130" t="s">
        <v>275</v>
      </c>
      <c r="C49" s="5" t="s">
        <v>7</v>
      </c>
      <c r="D49" s="5">
        <v>3</v>
      </c>
      <c r="E49" s="99">
        <f>IFERROR(VLOOKUP(Table_48[[#This Row],[L3 Event1]],Table16[#All],2,FALSE),0)</f>
        <v>0</v>
      </c>
      <c r="F49" s="99">
        <f>IFERROR(VLOOKUP(Table_48[[#This Row],[L3 Event2]],Table16[#All],2,FALSE),0)</f>
        <v>0</v>
      </c>
      <c r="G49" s="99">
        <f>IFERROR(VLOOKUP(Table_48[[#This Row],[L3 Event3]],Table16[#All],2,FALSE),0)</f>
        <v>0</v>
      </c>
      <c r="H49" s="99">
        <f>IFERROR(VLOOKUP(Table_48[[#This Row],[L2 Event1]],Table16[#All],3,FALSE),0)</f>
        <v>0</v>
      </c>
      <c r="I49" s="99">
        <f>IFERROR(VLOOKUP(Table_48[[#This Row],[L2 Event2]],Table16[#All],3,FALSE),0)</f>
        <v>0</v>
      </c>
      <c r="J49" s="99">
        <f>IFERROR(VLOOKUP(Table_48[[#This Row],[L2 Event3]],Table16[#All],3,FALSE),0)</f>
        <v>0</v>
      </c>
      <c r="K49" s="99">
        <f>IFERROR(VLOOKUP(Table_48[[#This Row],[L2 Event4]],Table16[#All],3,FALSE),0)</f>
        <v>0</v>
      </c>
      <c r="L49" s="99">
        <f>IFERROR(VLOOKUP(Table_48[[#This Row],[L1 Event1]],Table16[#All],4,FALSE),0)</f>
        <v>0</v>
      </c>
      <c r="M49" s="5">
        <f>SUM(E49:L49)</f>
        <v>0</v>
      </c>
      <c r="N49" s="5" cm="1">
        <f t="array" aca="1" ref="N49" ca="1">IFERROR(SUM(LARGE(OFFSET(E49,0,0,1,'points tables'!$G$2),{1,2,3})),(IFERROR(SUM(LARGE(OFFSET(E49,0,0,1,'points tables'!$G$2),{1,2})),(IFERROR(SUM(LARGE(OFFSET(E49,0,0,1,'points tables'!$G$2),{1})),0)))))</f>
        <v>0</v>
      </c>
      <c r="O49" s="5" cm="1">
        <f t="array" aca="1" ref="O49" ca="1">IFERROR(SUM(LARGE(OFFSET(E49,0,0,1,'points tables'!$G$2),{1,2})/2*3),(IFERROR(SUM(LARGE(OFFSET(E49,0,0,1,'points tables'!$G$2),{1})/2*3),0)))</f>
        <v>0</v>
      </c>
      <c r="P49" s="79">
        <f ca="1">IF(D49=3,N49,O49)</f>
        <v>0</v>
      </c>
      <c r="Q49" s="6" cm="1">
        <f t="array" ref="Q49">IFERROR(SUM(LARGE(E49:L49,{1,2,3,4})),0)</f>
        <v>0</v>
      </c>
      <c r="R49" s="37"/>
      <c r="S49" s="37"/>
      <c r="T49" s="37"/>
      <c r="U49" s="37"/>
      <c r="V49" s="37"/>
      <c r="W49" s="37"/>
      <c r="X49" s="37">
        <v>26</v>
      </c>
      <c r="Y49" s="37"/>
      <c r="Z49" s="107"/>
      <c r="AA49" s="5"/>
      <c r="AB49" s="5"/>
      <c r="AC49" s="5"/>
    </row>
    <row r="50" spans="1:29" ht="18.75" customHeight="1" x14ac:dyDescent="0.3">
      <c r="A50" s="16">
        <v>47</v>
      </c>
      <c r="B50" s="130" t="s">
        <v>287</v>
      </c>
      <c r="C50" s="5" t="s">
        <v>7</v>
      </c>
      <c r="D50" s="5">
        <v>3</v>
      </c>
      <c r="E50" s="99">
        <f>IFERROR(VLOOKUP(Table_48[[#This Row],[L3 Event1]],Table16[#All],2,FALSE),0)</f>
        <v>0</v>
      </c>
      <c r="F50" s="99">
        <f>IFERROR(VLOOKUP(Table_48[[#This Row],[L3 Event2]],Table16[#All],2,FALSE),0)</f>
        <v>0</v>
      </c>
      <c r="G50" s="99">
        <f>IFERROR(VLOOKUP(Table_48[[#This Row],[L3 Event3]],Table16[#All],2,FALSE),0)</f>
        <v>0</v>
      </c>
      <c r="H50" s="99">
        <f>IFERROR(VLOOKUP(Table_48[[#This Row],[L2 Event1]],Table16[#All],3,FALSE),0)</f>
        <v>0</v>
      </c>
      <c r="I50" s="99">
        <f>IFERROR(VLOOKUP(Table_48[[#This Row],[L2 Event2]],Table16[#All],3,FALSE),0)</f>
        <v>0</v>
      </c>
      <c r="J50" s="99">
        <f>IFERROR(VLOOKUP(Table_48[[#This Row],[L2 Event3]],Table16[#All],3,FALSE),0)</f>
        <v>0</v>
      </c>
      <c r="K50" s="99">
        <f>IFERROR(VLOOKUP(Table_48[[#This Row],[L2 Event4]],Table16[#All],3,FALSE),0)</f>
        <v>0</v>
      </c>
      <c r="L50" s="99">
        <f>IFERROR(VLOOKUP(Table_48[[#This Row],[L1 Event1]],Table16[#All],4,FALSE),0)</f>
        <v>0</v>
      </c>
      <c r="M50" s="5">
        <f>SUM(E50:L50)</f>
        <v>0</v>
      </c>
      <c r="N50" s="5" cm="1">
        <f t="array" aca="1" ref="N50" ca="1">IFERROR(SUM(LARGE(OFFSET(E50,0,0,1,'points tables'!$G$2),{1,2,3})),(IFERROR(SUM(LARGE(OFFSET(E50,0,0,1,'points tables'!$G$2),{1,2})),(IFERROR(SUM(LARGE(OFFSET(E50,0,0,1,'points tables'!$G$2),{1})),0)))))</f>
        <v>0</v>
      </c>
      <c r="O50" s="5" cm="1">
        <f t="array" aca="1" ref="O50" ca="1">IFERROR(SUM(LARGE(OFFSET(E50,0,0,1,'points tables'!$G$2),{1,2})/2*3),(IFERROR(SUM(LARGE(OFFSET(E50,0,0,1,'points tables'!$G$2),{1})/2*3),0)))</f>
        <v>0</v>
      </c>
      <c r="P50" s="79">
        <f ca="1">IF(D50=3,N50,O50)</f>
        <v>0</v>
      </c>
      <c r="Q50" s="6" cm="1">
        <f t="array" ref="Q50">IFERROR(SUM(LARGE(E50:L50,{1,2,3,4})),0)</f>
        <v>0</v>
      </c>
      <c r="R50" s="37"/>
      <c r="S50" s="37"/>
      <c r="T50" s="37"/>
      <c r="U50" s="37"/>
      <c r="V50" s="37"/>
      <c r="W50" s="37"/>
      <c r="X50" s="37">
        <v>27</v>
      </c>
      <c r="Y50" s="37"/>
      <c r="Z50" s="107"/>
      <c r="AA50" s="5"/>
      <c r="AB50" s="5"/>
      <c r="AC50" s="5"/>
    </row>
    <row r="51" spans="1:29" ht="18.75" customHeight="1" x14ac:dyDescent="0.3">
      <c r="A51" s="16">
        <v>48</v>
      </c>
      <c r="B51" s="130"/>
      <c r="C51" s="5" t="s">
        <v>7</v>
      </c>
      <c r="D51" s="5">
        <v>3</v>
      </c>
      <c r="E51" s="99">
        <f>IFERROR(VLOOKUP(Table_48[[#This Row],[L3 Event1]],Table16[#All],2,FALSE),0)</f>
        <v>0</v>
      </c>
      <c r="F51" s="99">
        <f>IFERROR(VLOOKUP(Table_48[[#This Row],[L3 Event2]],Table16[#All],2,FALSE),0)</f>
        <v>0</v>
      </c>
      <c r="G51" s="99">
        <f>IFERROR(VLOOKUP(Table_48[[#This Row],[L3 Event3]],Table16[#All],2,FALSE),0)</f>
        <v>0</v>
      </c>
      <c r="H51" s="99">
        <f>IFERROR(VLOOKUP(Table_48[[#This Row],[L2 Event1]],Table16[#All],3,FALSE),0)</f>
        <v>0</v>
      </c>
      <c r="I51" s="99">
        <f>IFERROR(VLOOKUP(Table_48[[#This Row],[L2 Event2]],Table16[#All],3,FALSE),0)</f>
        <v>0</v>
      </c>
      <c r="J51" s="99">
        <f>IFERROR(VLOOKUP(Table_48[[#This Row],[L2 Event3]],Table16[#All],3,FALSE),0)</f>
        <v>0</v>
      </c>
      <c r="K51" s="99">
        <f>IFERROR(VLOOKUP(Table_48[[#This Row],[L2 Event4]],Table16[#All],3,FALSE),0)</f>
        <v>0</v>
      </c>
      <c r="L51" s="99">
        <f>IFERROR(VLOOKUP(Table_48[[#This Row],[L1 Event1]],Table16[#All],4,FALSE),0)</f>
        <v>0</v>
      </c>
      <c r="M51" s="5">
        <f>SUM(E51:L51)</f>
        <v>0</v>
      </c>
      <c r="N51" s="5" cm="1">
        <f t="array" aca="1" ref="N51" ca="1">IFERROR(SUM(LARGE(OFFSET(E51,0,0,1,'points tables'!$G$2),{1,2,3})),(IFERROR(SUM(LARGE(OFFSET(E51,0,0,1,'points tables'!$G$2),{1,2})),(IFERROR(SUM(LARGE(OFFSET(E51,0,0,1,'points tables'!$G$2),{1})),0)))))</f>
        <v>0</v>
      </c>
      <c r="O51" s="5" cm="1">
        <f t="array" aca="1" ref="O51" ca="1">IFERROR(SUM(LARGE(OFFSET(E51,0,0,1,'points tables'!$G$2),{1,2})/2*3),(IFERROR(SUM(LARGE(OFFSET(E51,0,0,1,'points tables'!$G$2),{1})/2*3),0)))</f>
        <v>0</v>
      </c>
      <c r="P51" s="79">
        <f ca="1">IF(D51=3,N51,O51)</f>
        <v>0</v>
      </c>
      <c r="Q51" s="6" cm="1">
        <f t="array" ref="Q51">IFERROR(SUM(LARGE(E51:L51,{1,2,3,4})),0)</f>
        <v>0</v>
      </c>
      <c r="R51" s="37"/>
      <c r="S51" s="37"/>
      <c r="T51" s="37"/>
      <c r="U51" s="37"/>
      <c r="V51" s="37"/>
      <c r="W51" s="107"/>
      <c r="X51" s="37"/>
      <c r="Y51" s="37"/>
      <c r="Z51" s="107"/>
      <c r="AA51" s="5"/>
      <c r="AB51" s="5"/>
      <c r="AC51" s="5"/>
    </row>
    <row r="52" spans="1:29" ht="18.75" customHeight="1" x14ac:dyDescent="0.3">
      <c r="A52" s="16">
        <v>49</v>
      </c>
      <c r="B52" s="63"/>
      <c r="C52" s="5" t="s">
        <v>7</v>
      </c>
      <c r="D52" s="5">
        <v>3</v>
      </c>
      <c r="E52" s="99">
        <f>IFERROR(VLOOKUP(Table_48[[#This Row],[L3 Event1]],Table16[#All],2,FALSE),0)</f>
        <v>0</v>
      </c>
      <c r="F52" s="99">
        <f>IFERROR(VLOOKUP(Table_48[[#This Row],[L3 Event2]],Table16[#All],2,FALSE),0)</f>
        <v>0</v>
      </c>
      <c r="G52" s="99">
        <f>IFERROR(VLOOKUP(Table_48[[#This Row],[L3 Event3]],Table16[#All],2,FALSE),0)</f>
        <v>0</v>
      </c>
      <c r="H52" s="99">
        <f>IFERROR(VLOOKUP(Table_48[[#This Row],[L2 Event1]],Table16[#All],3,FALSE),0)</f>
        <v>0</v>
      </c>
      <c r="I52" s="99">
        <f>IFERROR(VLOOKUP(Table_48[[#This Row],[L2 Event2]],Table16[#All],3,FALSE),0)</f>
        <v>0</v>
      </c>
      <c r="J52" s="99">
        <f>IFERROR(VLOOKUP(Table_48[[#This Row],[L2 Event3]],Table16[#All],3,FALSE),0)</f>
        <v>0</v>
      </c>
      <c r="K52" s="99">
        <f>IFERROR(VLOOKUP(Table_48[[#This Row],[L2 Event4]],Table16[#All],3,FALSE),0)</f>
        <v>0</v>
      </c>
      <c r="L52" s="99">
        <f>IFERROR(VLOOKUP(Table_48[[#This Row],[L1 Event1]],Table16[#All],4,FALSE),0)</f>
        <v>0</v>
      </c>
      <c r="M52" s="5">
        <f>SUM(E52:L52)</f>
        <v>0</v>
      </c>
      <c r="N52" s="5" cm="1">
        <f t="array" aca="1" ref="N52" ca="1">IFERROR(SUM(LARGE(OFFSET(E52,0,0,1,'points tables'!$G$2),{1,2,3})),(IFERROR(SUM(LARGE(OFFSET(E52,0,0,1,'points tables'!$G$2),{1,2})),(IFERROR(SUM(LARGE(OFFSET(E52,0,0,1,'points tables'!$G$2),{1})),0)))))</f>
        <v>0</v>
      </c>
      <c r="O52" s="5" cm="1">
        <f t="array" aca="1" ref="O52" ca="1">IFERROR(SUM(LARGE(OFFSET(E52,0,0,1,'points tables'!$G$2),{1,2})/2*3),(IFERROR(SUM(LARGE(OFFSET(E52,0,0,1,'points tables'!$G$2),{1})/2*3),0)))</f>
        <v>0</v>
      </c>
      <c r="P52" s="79">
        <f ca="1">IF(D52=3,N52,O52)</f>
        <v>0</v>
      </c>
      <c r="Q52" s="6">
        <f t="array" ref="Q52">IFERROR(SUM(LARGE(E52:L52,{1,2,3,4})),0)</f>
        <v>0</v>
      </c>
      <c r="R52" s="5"/>
      <c r="S52" s="5"/>
      <c r="T52" s="8"/>
      <c r="U52" s="5"/>
      <c r="V52" s="5"/>
      <c r="W52" s="5"/>
      <c r="X52" s="5"/>
      <c r="Y52" s="5"/>
      <c r="Z52" s="107"/>
      <c r="AA52" s="5"/>
      <c r="AB52" s="5"/>
      <c r="AC52" s="5"/>
    </row>
    <row r="53" spans="1:29" ht="18.75" customHeight="1" x14ac:dyDescent="0.3">
      <c r="A53" s="16">
        <v>50</v>
      </c>
      <c r="B53" s="63"/>
      <c r="C53" s="5" t="s">
        <v>7</v>
      </c>
      <c r="D53" s="5">
        <v>3</v>
      </c>
      <c r="E53" s="99">
        <f>IFERROR(VLOOKUP(Table_48[[#This Row],[L3 Event1]],Table16[#All],2,FALSE),0)</f>
        <v>0</v>
      </c>
      <c r="F53" s="99">
        <f>IFERROR(VLOOKUP(Table_48[[#This Row],[L3 Event2]],Table16[#All],2,FALSE),0)</f>
        <v>0</v>
      </c>
      <c r="G53" s="99">
        <f>IFERROR(VLOOKUP(Table_48[[#This Row],[L3 Event3]],Table16[#All],2,FALSE),0)</f>
        <v>0</v>
      </c>
      <c r="H53" s="99">
        <f>IFERROR(VLOOKUP(Table_48[[#This Row],[L2 Event1]],Table16[#All],3,FALSE),0)</f>
        <v>0</v>
      </c>
      <c r="I53" s="99">
        <f>IFERROR(VLOOKUP(Table_48[[#This Row],[L2 Event2]],Table16[#All],3,FALSE),0)</f>
        <v>0</v>
      </c>
      <c r="J53" s="99">
        <f>IFERROR(VLOOKUP(Table_48[[#This Row],[L2 Event3]],Table16[#All],3,FALSE),0)</f>
        <v>0</v>
      </c>
      <c r="K53" s="99">
        <f>IFERROR(VLOOKUP(Table_48[[#This Row],[L2 Event4]],Table16[#All],3,FALSE),0)</f>
        <v>0</v>
      </c>
      <c r="L53" s="99">
        <f>IFERROR(VLOOKUP(Table_48[[#This Row],[L1 Event1]],Table16[#All],4,FALSE),0)</f>
        <v>0</v>
      </c>
      <c r="M53" s="5">
        <f>SUM(E53:L53)</f>
        <v>0</v>
      </c>
      <c r="N53" s="5" cm="1">
        <f t="array" aca="1" ref="N53" ca="1">IFERROR(SUM(LARGE(OFFSET(E53,0,0,1,'points tables'!$G$2),{1,2,3})),(IFERROR(SUM(LARGE(OFFSET(E53,0,0,1,'points tables'!$G$2),{1,2})),(IFERROR(SUM(LARGE(OFFSET(E53,0,0,1,'points tables'!$G$2),{1})),0)))))</f>
        <v>0</v>
      </c>
      <c r="O53" s="5" cm="1">
        <f t="array" aca="1" ref="O53" ca="1">IFERROR(SUM(LARGE(OFFSET(E53,0,0,1,'points tables'!$G$2),{1,2})/2*3),(IFERROR(SUM(LARGE(OFFSET(E53,0,0,1,'points tables'!$G$2),{1})/2*3),0)))</f>
        <v>0</v>
      </c>
      <c r="P53" s="79">
        <f ca="1">IF(D53=3,N53,O53)</f>
        <v>0</v>
      </c>
      <c r="Q53" s="6">
        <f t="array" ref="Q53">IFERROR(SUM(LARGE(E53:L53,{1,2,3,4})),0)</f>
        <v>0</v>
      </c>
      <c r="R53" s="5"/>
      <c r="S53" s="5"/>
      <c r="T53" s="8"/>
      <c r="U53" s="5"/>
      <c r="V53" s="5"/>
      <c r="W53" s="5"/>
      <c r="X53" s="5"/>
      <c r="Y53" s="5"/>
      <c r="Z53" s="107"/>
      <c r="AA53" s="5"/>
      <c r="AB53" s="5"/>
      <c r="AC53" s="5"/>
    </row>
    <row r="54" spans="1:29" ht="18.75" customHeight="1" x14ac:dyDescent="0.3">
      <c r="A54" s="16">
        <v>51</v>
      </c>
      <c r="B54" s="63"/>
      <c r="C54" s="5" t="s">
        <v>7</v>
      </c>
      <c r="D54" s="5">
        <v>3</v>
      </c>
      <c r="E54" s="99">
        <f>IFERROR(VLOOKUP(Table_48[[#This Row],[L3 Event1]],Table16[#All],2,FALSE),0)</f>
        <v>0</v>
      </c>
      <c r="F54" s="99">
        <f>IFERROR(VLOOKUP(Table_48[[#This Row],[L3 Event2]],Table16[#All],2,FALSE),0)</f>
        <v>0</v>
      </c>
      <c r="G54" s="99">
        <f>IFERROR(VLOOKUP(Table_48[[#This Row],[L3 Event3]],Table16[#All],2,FALSE),0)</f>
        <v>0</v>
      </c>
      <c r="H54" s="99">
        <f>IFERROR(VLOOKUP(Table_48[[#This Row],[L2 Event1]],Table16[#All],3,FALSE),0)</f>
        <v>0</v>
      </c>
      <c r="I54" s="99">
        <f>IFERROR(VLOOKUP(Table_48[[#This Row],[L2 Event2]],Table16[#All],3,FALSE),0)</f>
        <v>0</v>
      </c>
      <c r="J54" s="99">
        <f>IFERROR(VLOOKUP(Table_48[[#This Row],[L2 Event3]],Table16[#All],3,FALSE),0)</f>
        <v>0</v>
      </c>
      <c r="K54" s="99">
        <f>IFERROR(VLOOKUP(Table_48[[#This Row],[L2 Event4]],Table16[#All],3,FALSE),0)</f>
        <v>0</v>
      </c>
      <c r="L54" s="99">
        <f>IFERROR(VLOOKUP(Table_48[[#This Row],[L1 Event1]],Table16[#All],4,FALSE),0)</f>
        <v>0</v>
      </c>
      <c r="M54" s="5">
        <f>SUM(E54:L54)</f>
        <v>0</v>
      </c>
      <c r="N54" s="5" cm="1">
        <f t="array" aca="1" ref="N54" ca="1">IFERROR(SUM(LARGE(OFFSET(E54,0,0,1,'points tables'!$G$2),{1,2,3})),(IFERROR(SUM(LARGE(OFFSET(E54,0,0,1,'points tables'!$G$2),{1,2})),(IFERROR(SUM(LARGE(OFFSET(E54,0,0,1,'points tables'!$G$2),{1})),0)))))</f>
        <v>0</v>
      </c>
      <c r="O54" s="5" cm="1">
        <f t="array" aca="1" ref="O54" ca="1">IFERROR(SUM(LARGE(OFFSET(E54,0,0,1,'points tables'!$G$2),{1,2})/2*3),(IFERROR(SUM(LARGE(OFFSET(E54,0,0,1,'points tables'!$G$2),{1})/2*3),0)))</f>
        <v>0</v>
      </c>
      <c r="P54" s="79">
        <f ca="1">IF(D54=3,N54,O54)</f>
        <v>0</v>
      </c>
      <c r="Q54" s="6">
        <f t="array" ref="Q54">IFERROR(SUM(LARGE(E54:L54,{1,2,3,4})),0)</f>
        <v>0</v>
      </c>
      <c r="R54" s="5"/>
      <c r="S54" s="5"/>
      <c r="T54" s="8"/>
      <c r="U54" s="5"/>
      <c r="V54" s="5"/>
      <c r="W54" s="5"/>
      <c r="X54" s="5"/>
      <c r="Y54" s="5"/>
      <c r="Z54" s="107"/>
      <c r="AA54" s="5"/>
      <c r="AB54" s="5"/>
      <c r="AC54" s="5"/>
    </row>
    <row r="55" spans="1:29" ht="18.75" customHeight="1" x14ac:dyDescent="0.3">
      <c r="A55" s="16">
        <v>52</v>
      </c>
      <c r="B55" s="63"/>
      <c r="C55" s="5" t="s">
        <v>7</v>
      </c>
      <c r="D55" s="5">
        <v>3</v>
      </c>
      <c r="E55" s="99">
        <f>IFERROR(VLOOKUP(Table_48[[#This Row],[L3 Event1]],Table16[#All],2,FALSE),0)</f>
        <v>0</v>
      </c>
      <c r="F55" s="99">
        <f>IFERROR(VLOOKUP(Table_48[[#This Row],[L3 Event2]],Table16[#All],2,FALSE),0)</f>
        <v>0</v>
      </c>
      <c r="G55" s="99">
        <f>IFERROR(VLOOKUP(Table_48[[#This Row],[L3 Event3]],Table16[#All],2,FALSE),0)</f>
        <v>0</v>
      </c>
      <c r="H55" s="99">
        <f>IFERROR(VLOOKUP(Table_48[[#This Row],[L2 Event1]],Table16[#All],3,FALSE),0)</f>
        <v>0</v>
      </c>
      <c r="I55" s="99">
        <f>IFERROR(VLOOKUP(Table_48[[#This Row],[L2 Event2]],Table16[#All],3,FALSE),0)</f>
        <v>0</v>
      </c>
      <c r="J55" s="99">
        <f>IFERROR(VLOOKUP(Table_48[[#This Row],[L2 Event3]],Table16[#All],3,FALSE),0)</f>
        <v>0</v>
      </c>
      <c r="K55" s="99">
        <f>IFERROR(VLOOKUP(Table_48[[#This Row],[L2 Event4]],Table16[#All],3,FALSE),0)</f>
        <v>0</v>
      </c>
      <c r="L55" s="99">
        <f>IFERROR(VLOOKUP(Table_48[[#This Row],[L1 Event1]],Table16[#All],4,FALSE),0)</f>
        <v>0</v>
      </c>
      <c r="M55" s="5">
        <f>SUM(E55:L55)</f>
        <v>0</v>
      </c>
      <c r="N55" s="5" cm="1">
        <f t="array" aca="1" ref="N55" ca="1">IFERROR(SUM(LARGE(OFFSET(E55,0,0,1,'points tables'!$G$2),{1,2,3})),(IFERROR(SUM(LARGE(OFFSET(E55,0,0,1,'points tables'!$G$2),{1,2})),(IFERROR(SUM(LARGE(OFFSET(E55,0,0,1,'points tables'!$G$2),{1})),0)))))</f>
        <v>0</v>
      </c>
      <c r="O55" s="5" cm="1">
        <f t="array" aca="1" ref="O55" ca="1">IFERROR(SUM(LARGE(OFFSET(E55,0,0,1,'points tables'!$G$2),{1,2})/2*3),(IFERROR(SUM(LARGE(OFFSET(E55,0,0,1,'points tables'!$G$2),{1})/2*3),0)))</f>
        <v>0</v>
      </c>
      <c r="P55" s="79">
        <f ca="1">IF(D55=3,N55,O55)</f>
        <v>0</v>
      </c>
      <c r="Q55" s="6">
        <f t="array" ref="Q55">IFERROR(SUM(LARGE(E55:L55,{1,2,3,4})),0)</f>
        <v>0</v>
      </c>
      <c r="R55" s="5"/>
      <c r="S55" s="5"/>
      <c r="T55" s="8"/>
      <c r="U55" s="5"/>
      <c r="V55" s="5"/>
      <c r="W55" s="5"/>
      <c r="X55" s="5"/>
      <c r="Y55" s="5"/>
      <c r="Z55" s="107"/>
      <c r="AA55" s="5"/>
      <c r="AB55" s="5"/>
      <c r="AC55" s="5"/>
    </row>
    <row r="56" spans="1:29" ht="18.75" customHeight="1" x14ac:dyDescent="0.3">
      <c r="A56" s="16">
        <v>53</v>
      </c>
      <c r="B56" s="63"/>
      <c r="C56" s="5" t="s">
        <v>7</v>
      </c>
      <c r="D56" s="5">
        <v>3</v>
      </c>
      <c r="E56" s="99">
        <f>IFERROR(VLOOKUP(Table_48[[#This Row],[L3 Event1]],Table16[#All],2,FALSE),0)</f>
        <v>0</v>
      </c>
      <c r="F56" s="99">
        <f>IFERROR(VLOOKUP(Table_48[[#This Row],[L3 Event2]],Table16[#All],2,FALSE),0)</f>
        <v>0</v>
      </c>
      <c r="G56" s="99">
        <f>IFERROR(VLOOKUP(Table_48[[#This Row],[L3 Event3]],Table16[#All],2,FALSE),0)</f>
        <v>0</v>
      </c>
      <c r="H56" s="99">
        <f>IFERROR(VLOOKUP(Table_48[[#This Row],[L2 Event1]],Table16[#All],3,FALSE),0)</f>
        <v>0</v>
      </c>
      <c r="I56" s="99">
        <f>IFERROR(VLOOKUP(Table_48[[#This Row],[L2 Event2]],Table16[#All],3,FALSE),0)</f>
        <v>0</v>
      </c>
      <c r="J56" s="99">
        <f>IFERROR(VLOOKUP(Table_48[[#This Row],[L2 Event3]],Table16[#All],3,FALSE),0)</f>
        <v>0</v>
      </c>
      <c r="K56" s="99">
        <f>IFERROR(VLOOKUP(Table_48[[#This Row],[L2 Event4]],Table16[#All],3,FALSE),0)</f>
        <v>0</v>
      </c>
      <c r="L56" s="99">
        <f>IFERROR(VLOOKUP(Table_48[[#This Row],[L1 Event1]],Table16[#All],4,FALSE),0)</f>
        <v>0</v>
      </c>
      <c r="M56" s="5">
        <f>SUM(E56:L56)</f>
        <v>0</v>
      </c>
      <c r="N56" s="5" cm="1">
        <f t="array" aca="1" ref="N56" ca="1">IFERROR(SUM(LARGE(OFFSET(E56,0,0,1,'points tables'!$G$2),{1,2,3})),(IFERROR(SUM(LARGE(OFFSET(E56,0,0,1,'points tables'!$G$2),{1,2})),(IFERROR(SUM(LARGE(OFFSET(E56,0,0,1,'points tables'!$G$2),{1})),0)))))</f>
        <v>0</v>
      </c>
      <c r="O56" s="5" cm="1">
        <f t="array" aca="1" ref="O56" ca="1">IFERROR(SUM(LARGE(OFFSET(E56,0,0,1,'points tables'!$G$2),{1,2})/2*3),(IFERROR(SUM(LARGE(OFFSET(E56,0,0,1,'points tables'!$G$2),{1})/2*3),0)))</f>
        <v>0</v>
      </c>
      <c r="P56" s="79">
        <f ca="1">IF(D56=3,N56,O56)</f>
        <v>0</v>
      </c>
      <c r="Q56" s="6">
        <f t="array" ref="Q56">IFERROR(SUM(LARGE(E56:L56,{1,2,3,4})),0)</f>
        <v>0</v>
      </c>
      <c r="R56" s="5"/>
      <c r="S56" s="5"/>
      <c r="T56" s="8"/>
      <c r="U56" s="5"/>
      <c r="V56" s="5"/>
      <c r="W56" s="5"/>
      <c r="X56" s="5"/>
      <c r="Y56" s="5"/>
      <c r="Z56" s="107"/>
      <c r="AA56" s="5"/>
      <c r="AB56" s="5"/>
      <c r="AC56" s="5"/>
    </row>
    <row r="57" spans="1:29" ht="18.75" customHeight="1" x14ac:dyDescent="0.3">
      <c r="A57" s="16">
        <v>54</v>
      </c>
      <c r="B57" s="63"/>
      <c r="C57" s="5" t="s">
        <v>7</v>
      </c>
      <c r="D57" s="5">
        <v>3</v>
      </c>
      <c r="E57" s="99">
        <f>IFERROR(VLOOKUP(Table_48[[#This Row],[L3 Event1]],Table16[#All],2,FALSE),0)</f>
        <v>0</v>
      </c>
      <c r="F57" s="99">
        <f>IFERROR(VLOOKUP(Table_48[[#This Row],[L3 Event2]],Table16[#All],2,FALSE),0)</f>
        <v>0</v>
      </c>
      <c r="G57" s="99">
        <f>IFERROR(VLOOKUP(Table_48[[#This Row],[L3 Event3]],Table16[#All],2,FALSE),0)</f>
        <v>0</v>
      </c>
      <c r="H57" s="99">
        <f>IFERROR(VLOOKUP(Table_48[[#This Row],[L2 Event1]],Table16[#All],3,FALSE),0)</f>
        <v>0</v>
      </c>
      <c r="I57" s="99">
        <f>IFERROR(VLOOKUP(Table_48[[#This Row],[L2 Event2]],Table16[#All],3,FALSE),0)</f>
        <v>0</v>
      </c>
      <c r="J57" s="99">
        <f>IFERROR(VLOOKUP(Table_48[[#This Row],[L2 Event3]],Table16[#All],3,FALSE),0)</f>
        <v>0</v>
      </c>
      <c r="K57" s="99">
        <f>IFERROR(VLOOKUP(Table_48[[#This Row],[L2 Event4]],Table16[#All],3,FALSE),0)</f>
        <v>0</v>
      </c>
      <c r="L57" s="99">
        <f>IFERROR(VLOOKUP(Table_48[[#This Row],[L1 Event1]],Table16[#All],4,FALSE),0)</f>
        <v>0</v>
      </c>
      <c r="M57" s="5">
        <f>SUM(E57:L57)</f>
        <v>0</v>
      </c>
      <c r="N57" s="5" cm="1">
        <f t="array" aca="1" ref="N57" ca="1">IFERROR(SUM(LARGE(OFFSET(E57,0,0,1,'points tables'!$G$2),{1,2,3})),(IFERROR(SUM(LARGE(OFFSET(E57,0,0,1,'points tables'!$G$2),{1,2})),(IFERROR(SUM(LARGE(OFFSET(E57,0,0,1,'points tables'!$G$2),{1})),0)))))</f>
        <v>0</v>
      </c>
      <c r="O57" s="5" cm="1">
        <f t="array" aca="1" ref="O57" ca="1">IFERROR(SUM(LARGE(OFFSET(E57,0,0,1,'points tables'!$G$2),{1,2})/2*3),(IFERROR(SUM(LARGE(OFFSET(E57,0,0,1,'points tables'!$G$2),{1})/2*3),0)))</f>
        <v>0</v>
      </c>
      <c r="P57" s="79">
        <f ca="1">IF(D57=3,N57,O57)</f>
        <v>0</v>
      </c>
      <c r="Q57" s="6">
        <f t="array" ref="Q57">IFERROR(SUM(LARGE(E57:L57,{1,2,3,4})),0)</f>
        <v>0</v>
      </c>
      <c r="R57" s="5"/>
      <c r="S57" s="5"/>
      <c r="T57" s="8"/>
      <c r="U57" s="5"/>
      <c r="V57" s="5"/>
      <c r="W57" s="5"/>
      <c r="X57" s="5"/>
      <c r="Y57" s="5"/>
      <c r="Z57" s="107"/>
      <c r="AA57" s="5"/>
      <c r="AB57" s="5"/>
      <c r="AC57" s="5"/>
    </row>
    <row r="58" spans="1:29" ht="18.75" customHeight="1" x14ac:dyDescent="0.3">
      <c r="A58" s="16">
        <v>55</v>
      </c>
      <c r="B58" s="63"/>
      <c r="C58" s="5" t="s">
        <v>7</v>
      </c>
      <c r="D58" s="5">
        <v>3</v>
      </c>
      <c r="E58" s="99">
        <f>IFERROR(VLOOKUP(Table_48[[#This Row],[L3 Event1]],Table16[#All],2,FALSE),0)</f>
        <v>0</v>
      </c>
      <c r="F58" s="99">
        <f>IFERROR(VLOOKUP(Table_48[[#This Row],[L3 Event2]],Table16[#All],2,FALSE),0)</f>
        <v>0</v>
      </c>
      <c r="G58" s="99">
        <f>IFERROR(VLOOKUP(Table_48[[#This Row],[L3 Event3]],Table16[#All],2,FALSE),0)</f>
        <v>0</v>
      </c>
      <c r="H58" s="99">
        <f>IFERROR(VLOOKUP(Table_48[[#This Row],[L2 Event1]],Table16[#All],3,FALSE),0)</f>
        <v>0</v>
      </c>
      <c r="I58" s="99">
        <f>IFERROR(VLOOKUP(Table_48[[#This Row],[L2 Event2]],Table16[#All],3,FALSE),0)</f>
        <v>0</v>
      </c>
      <c r="J58" s="99">
        <f>IFERROR(VLOOKUP(Table_48[[#This Row],[L2 Event3]],Table16[#All],3,FALSE),0)</f>
        <v>0</v>
      </c>
      <c r="K58" s="99">
        <f>IFERROR(VLOOKUP(Table_48[[#This Row],[L2 Event4]],Table16[#All],3,FALSE),0)</f>
        <v>0</v>
      </c>
      <c r="L58" s="99">
        <f>IFERROR(VLOOKUP(Table_48[[#This Row],[L1 Event1]],Table16[#All],4,FALSE),0)</f>
        <v>0</v>
      </c>
      <c r="M58" s="5">
        <f>SUM(E58:L58)</f>
        <v>0</v>
      </c>
      <c r="N58" s="5" cm="1">
        <f t="array" aca="1" ref="N58" ca="1">IFERROR(SUM(LARGE(OFFSET(E58,0,0,1,'points tables'!$G$2),{1,2,3})),(IFERROR(SUM(LARGE(OFFSET(E58,0,0,1,'points tables'!$G$2),{1,2})),(IFERROR(SUM(LARGE(OFFSET(E58,0,0,1,'points tables'!$G$2),{1})),0)))))</f>
        <v>0</v>
      </c>
      <c r="O58" s="5" cm="1">
        <f t="array" aca="1" ref="O58" ca="1">IFERROR(SUM(LARGE(OFFSET(E58,0,0,1,'points tables'!$G$2),{1,2})/2*3),(IFERROR(SUM(LARGE(OFFSET(E58,0,0,1,'points tables'!$G$2),{1})/2*3),0)))</f>
        <v>0</v>
      </c>
      <c r="P58" s="79">
        <f ca="1">IF(D58=3,N58,O58)</f>
        <v>0</v>
      </c>
      <c r="Q58" s="6">
        <f t="array" ref="Q58">IFERROR(SUM(LARGE(E58:L58,{1,2,3,4})),0)</f>
        <v>0</v>
      </c>
      <c r="R58" s="5"/>
      <c r="S58" s="5"/>
      <c r="T58" s="8"/>
      <c r="U58" s="5"/>
      <c r="V58" s="5"/>
      <c r="W58" s="5"/>
      <c r="X58" s="5"/>
      <c r="Y58" s="5"/>
      <c r="Z58" s="107"/>
      <c r="AA58" s="5"/>
      <c r="AB58" s="5"/>
      <c r="AC58" s="5"/>
    </row>
    <row r="59" spans="1:29" ht="18.75" customHeight="1" x14ac:dyDescent="0.3">
      <c r="A59" s="16">
        <v>56</v>
      </c>
      <c r="B59" s="63"/>
      <c r="C59" s="5" t="s">
        <v>7</v>
      </c>
      <c r="D59" s="5">
        <v>3</v>
      </c>
      <c r="E59" s="99">
        <f>IFERROR(VLOOKUP(Table_48[[#This Row],[L3 Event1]],Table16[#All],2,FALSE),0)</f>
        <v>0</v>
      </c>
      <c r="F59" s="99">
        <f>IFERROR(VLOOKUP(Table_48[[#This Row],[L3 Event2]],Table16[#All],2,FALSE),0)</f>
        <v>0</v>
      </c>
      <c r="G59" s="99">
        <f>IFERROR(VLOOKUP(Table_48[[#This Row],[L3 Event3]],Table16[#All],2,FALSE),0)</f>
        <v>0</v>
      </c>
      <c r="H59" s="99">
        <f>IFERROR(VLOOKUP(Table_48[[#This Row],[L2 Event1]],Table16[#All],3,FALSE),0)</f>
        <v>0</v>
      </c>
      <c r="I59" s="99">
        <f>IFERROR(VLOOKUP(Table_48[[#This Row],[L2 Event2]],Table16[#All],3,FALSE),0)</f>
        <v>0</v>
      </c>
      <c r="J59" s="99">
        <f>IFERROR(VLOOKUP(Table_48[[#This Row],[L2 Event3]],Table16[#All],3,FALSE),0)</f>
        <v>0</v>
      </c>
      <c r="K59" s="99">
        <f>IFERROR(VLOOKUP(Table_48[[#This Row],[L2 Event4]],Table16[#All],3,FALSE),0)</f>
        <v>0</v>
      </c>
      <c r="L59" s="99">
        <f>IFERROR(VLOOKUP(Table_48[[#This Row],[L1 Event1]],Table16[#All],4,FALSE),0)</f>
        <v>0</v>
      </c>
      <c r="M59" s="5">
        <f>SUM(E59:L59)</f>
        <v>0</v>
      </c>
      <c r="N59" s="5" cm="1">
        <f t="array" aca="1" ref="N59" ca="1">IFERROR(SUM(LARGE(OFFSET(E59,0,0,1,'points tables'!$G$2),{1,2,3})),(IFERROR(SUM(LARGE(OFFSET(E59,0,0,1,'points tables'!$G$2),{1,2})),(IFERROR(SUM(LARGE(OFFSET(E59,0,0,1,'points tables'!$G$2),{1})),0)))))</f>
        <v>0</v>
      </c>
      <c r="O59" s="5" cm="1">
        <f t="array" aca="1" ref="O59" ca="1">IFERROR(SUM(LARGE(OFFSET(E59,0,0,1,'points tables'!$G$2),{1,2})/2*3),(IFERROR(SUM(LARGE(OFFSET(E59,0,0,1,'points tables'!$G$2),{1})/2*3),0)))</f>
        <v>0</v>
      </c>
      <c r="P59" s="79">
        <f ca="1">IF(D59=3,N59,O59)</f>
        <v>0</v>
      </c>
      <c r="Q59" s="6">
        <f t="array" ref="Q59">IFERROR(SUM(LARGE(E59:L59,{1,2,3,4})),0)</f>
        <v>0</v>
      </c>
      <c r="R59" s="5"/>
      <c r="S59" s="5"/>
      <c r="T59" s="8"/>
      <c r="U59" s="5"/>
      <c r="V59" s="5"/>
      <c r="W59" s="5"/>
      <c r="X59" s="5"/>
      <c r="Y59" s="5"/>
      <c r="Z59" s="107"/>
      <c r="AA59" s="5"/>
      <c r="AB59" s="5"/>
      <c r="AC59" s="5"/>
    </row>
    <row r="60" spans="1:29" ht="18.75" customHeight="1" x14ac:dyDescent="0.3">
      <c r="A60" s="16">
        <v>57</v>
      </c>
      <c r="B60" s="63"/>
      <c r="C60" s="5" t="s">
        <v>7</v>
      </c>
      <c r="D60" s="5">
        <v>3</v>
      </c>
      <c r="E60" s="99">
        <f>IFERROR(VLOOKUP(Table_48[[#This Row],[L3 Event1]],Table16[#All],2,FALSE),0)</f>
        <v>0</v>
      </c>
      <c r="F60" s="109">
        <f>IFERROR(VLOOKUP(Table_48[[#This Row],[L3 Event2]],Table16[#All],2,FALSE),0)</f>
        <v>0</v>
      </c>
      <c r="G60" s="99">
        <f>IFERROR(VLOOKUP(Table_48[[#This Row],[L3 Event3]],Table16[#All],2,FALSE),0)</f>
        <v>0</v>
      </c>
      <c r="H60" s="99">
        <f>IFERROR(VLOOKUP(Table_48[[#This Row],[L2 Event1]],Table16[#All],3,FALSE),0)</f>
        <v>0</v>
      </c>
      <c r="I60" s="99">
        <f>IFERROR(VLOOKUP(Table_48[[#This Row],[L2 Event2]],Table16[#All],3,FALSE),0)</f>
        <v>0</v>
      </c>
      <c r="J60" s="99">
        <f>IFERROR(VLOOKUP(Table_48[[#This Row],[L2 Event3]],Table16[#All],3,FALSE),0)</f>
        <v>0</v>
      </c>
      <c r="K60" s="99">
        <f>IFERROR(VLOOKUP(Table_48[[#This Row],[L2 Event4]],Table16[#All],3,FALSE),0)</f>
        <v>0</v>
      </c>
      <c r="L60" s="99">
        <f>IFERROR(VLOOKUP(Table_48[[#This Row],[L1 Event1]],Table16[#All],4,FALSE),0)</f>
        <v>0</v>
      </c>
      <c r="M60" s="5">
        <f>SUM(E60:L60)</f>
        <v>0</v>
      </c>
      <c r="N60" s="5" cm="1">
        <f t="array" aca="1" ref="N60" ca="1">IFERROR(SUM(LARGE(OFFSET(E60,0,0,1,'points tables'!$G$2),{1,2,3})),(IFERROR(SUM(LARGE(OFFSET(E60,0,0,1,'points tables'!$G$2),{1,2})),(IFERROR(SUM(LARGE(OFFSET(E60,0,0,1,'points tables'!$G$2),{1})),0)))))</f>
        <v>0</v>
      </c>
      <c r="O60" s="5" cm="1">
        <f t="array" aca="1" ref="O60" ca="1">IFERROR(SUM(LARGE(OFFSET(E60,0,0,1,'points tables'!$G$2),{1,2})/2*3),(IFERROR(SUM(LARGE(OFFSET(E60,0,0,1,'points tables'!$G$2),{1})/2*3),0)))</f>
        <v>0</v>
      </c>
      <c r="P60" s="79">
        <f ca="1">IF(D60=3,N60,O60)</f>
        <v>0</v>
      </c>
      <c r="Q60" s="6">
        <f t="array" ref="Q60">IFERROR(SUM(LARGE(E60:L60,{1,2,3,4})),0)</f>
        <v>0</v>
      </c>
      <c r="R60" s="28"/>
      <c r="S60" s="28"/>
      <c r="T60" s="27"/>
      <c r="U60" s="28"/>
      <c r="V60" s="28"/>
      <c r="W60" s="28"/>
      <c r="X60" s="28"/>
      <c r="Y60" s="28"/>
      <c r="Z60" s="121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114" t="s">
        <v>285</v>
      </c>
      <c r="C62" s="32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25" type="noConversion"/>
  <conditionalFormatting sqref="B4:B60">
    <cfRule type="duplicateValues" dxfId="20" priority="3"/>
    <cfRule type="duplicateValues" dxfId="19" priority="5"/>
  </conditionalFormatting>
  <conditionalFormatting sqref="B26">
    <cfRule type="duplicateValues" dxfId="18" priority="6"/>
  </conditionalFormatting>
  <conditionalFormatting sqref="B27:B43 B4:B25">
    <cfRule type="duplicateValues" dxfId="17" priority="9"/>
  </conditionalFormatting>
  <conditionalFormatting sqref="B44:B60">
    <cfRule type="duplicateValues" dxfId="16" priority="7"/>
    <cfRule type="duplicateValues" dxfId="15" priority="8"/>
  </conditionalFormatting>
  <conditionalFormatting sqref="B62">
    <cfRule type="duplicateValues" dxfId="14" priority="4"/>
  </conditionalFormatting>
  <pageMargins left="0.7" right="0.7" top="0.75" bottom="0.75" header="0" footer="0"/>
  <pageSetup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1.7109375" customWidth="1"/>
    <col min="3" max="3" width="11.140625" style="83" customWidth="1"/>
    <col min="4" max="4" width="13.5703125" hidden="1" customWidth="1"/>
    <col min="5" max="9" width="14.5703125" customWidth="1"/>
    <col min="11" max="12" width="14.5703125" customWidth="1"/>
    <col min="13" max="13" width="10" customWidth="1"/>
    <col min="14" max="14" width="18.7109375" hidden="1" customWidth="1"/>
    <col min="15" max="15" width="17.42578125" hidden="1" customWidth="1"/>
    <col min="16" max="16" width="16.140625" customWidth="1"/>
    <col min="17" max="17" width="14" customWidth="1"/>
    <col min="18" max="18" width="11.140625" customWidth="1"/>
    <col min="19" max="25" width="15.5703125" customWidth="1"/>
    <col min="26" max="29" width="8.7109375" customWidth="1"/>
  </cols>
  <sheetData>
    <row r="1" spans="1:29" s="69" customFormat="1" ht="15" customHeight="1" x14ac:dyDescent="0.25">
      <c r="C1" s="81"/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C2" s="82"/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1" t="s">
        <v>51</v>
      </c>
      <c r="C4" s="4" t="s">
        <v>7</v>
      </c>
      <c r="D4" s="5">
        <v>3</v>
      </c>
      <c r="E4" s="99">
        <f>IFERROR(VLOOKUP(Table_6[[#This Row],[L3 Event1]],Table16[#All],2,FALSE),0)</f>
        <v>35</v>
      </c>
      <c r="F4" s="99">
        <f>IFERROR(VLOOKUP(Table_6[[#This Row],[L3 Event2]],Table16[#All],2,FALSE),0)</f>
        <v>0</v>
      </c>
      <c r="G4" s="99">
        <f>IFERROR(VLOOKUP(Table_6[[#This Row],[L3 Event3]],Table16[#All],2,FALSE),0)</f>
        <v>50</v>
      </c>
      <c r="H4" s="99">
        <f>IFERROR(VLOOKUP(Table_6[[#This Row],[L2 Event1]],Table16[#All],3,FALSE),0)</f>
        <v>140</v>
      </c>
      <c r="I4" s="99">
        <f>IFERROR(VLOOKUP(Table_6[[#This Row],[L2 Event2]],Table16[#All],3,FALSE),0)</f>
        <v>0</v>
      </c>
      <c r="J4" s="99">
        <f>IFERROR(VLOOKUP(Table_6[[#This Row],[L2 Event3]],Table16[#All],3,FALSE),0)</f>
        <v>140</v>
      </c>
      <c r="K4" s="99">
        <f>IFERROR(VLOOKUP(Table_6[[#This Row],[L2 Event4]],Table16[#All],3,FALSE),0)</f>
        <v>45</v>
      </c>
      <c r="L4" s="99">
        <f>IFERROR(VLOOKUP(Table_6[[#This Row],[L1 Event1]],Table16[#All],4,FALSE),0)</f>
        <v>175</v>
      </c>
      <c r="M4" s="5">
        <f>SUM(E4:L4)</f>
        <v>585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455</v>
      </c>
      <c r="O4" s="5" cm="1">
        <f t="array" aca="1" ref="O4" ca="1">IFERROR(SUM(LARGE(OFFSET(E4,0,0,1,'points tables'!$G$2),{1,2})/2*3),(IFERROR(SUM(LARGE(OFFSET(E4,0,0,1,'points tables'!$G$2),{1})/2*3),0)))</f>
        <v>472.5</v>
      </c>
      <c r="P4" s="78">
        <f ca="1">IF(D4=3,N4,O4)</f>
        <v>455</v>
      </c>
      <c r="Q4" s="6" cm="1">
        <f t="array" ref="Q4">IFERROR(SUM(LARGE(E4:L4,{1,2,3,4})),0)</f>
        <v>505</v>
      </c>
      <c r="R4" s="44">
        <v>2</v>
      </c>
      <c r="S4" s="44"/>
      <c r="T4" s="44">
        <v>1</v>
      </c>
      <c r="U4" s="44">
        <v>1</v>
      </c>
      <c r="V4" s="44"/>
      <c r="W4" s="44">
        <v>1</v>
      </c>
      <c r="X4" s="44">
        <v>5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41</v>
      </c>
      <c r="C5" s="32" t="s">
        <v>7</v>
      </c>
      <c r="D5" s="5">
        <v>3</v>
      </c>
      <c r="E5" s="99">
        <f>IFERROR(VLOOKUP(Table_6[[#This Row],[L3 Event1]],Table16[#All],2,FALSE),0)</f>
        <v>0</v>
      </c>
      <c r="F5" s="99">
        <f>IFERROR(VLOOKUP(Table_6[[#This Row],[L3 Event2]],Table16[#All],2,FALSE),0)</f>
        <v>0</v>
      </c>
      <c r="G5" s="99">
        <f>IFERROR(VLOOKUP(Table_6[[#This Row],[L3 Event3]],Table16[#All],2,FALSE),0)</f>
        <v>0</v>
      </c>
      <c r="H5" s="99">
        <f>IFERROR(VLOOKUP(Table_6[[#This Row],[L2 Event1]],Table16[#All],3,FALSE),0)</f>
        <v>100</v>
      </c>
      <c r="I5" s="99">
        <f>IFERROR(VLOOKUP(Table_6[[#This Row],[L2 Event2]],Table16[#All],3,FALSE),0)</f>
        <v>140</v>
      </c>
      <c r="J5" s="99">
        <f>IFERROR(VLOOKUP(Table_6[[#This Row],[L2 Event3]],Table16[#All],3,FALSE),0)</f>
        <v>70</v>
      </c>
      <c r="K5" s="99">
        <f>IFERROR(VLOOKUP(Table_6[[#This Row],[L2 Event4]],Table16[#All],3,FALSE),0)</f>
        <v>30</v>
      </c>
      <c r="L5" s="99">
        <f>IFERROR(VLOOKUP(Table_6[[#This Row],[L1 Event1]],Table16[#All],4,FALSE),0)</f>
        <v>45</v>
      </c>
      <c r="M5" s="5">
        <f>SUM(E5:L5)</f>
        <v>385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310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8">
        <f ca="1">IF(D5=3,N5,O5)</f>
        <v>310</v>
      </c>
      <c r="Q5" s="6" cm="1">
        <f t="array" ref="Q5">IFERROR(SUM(LARGE(E5:L5,{1,2,3,4})),0)</f>
        <v>355</v>
      </c>
      <c r="R5" s="44"/>
      <c r="S5" s="44"/>
      <c r="T5" s="44"/>
      <c r="U5" s="44">
        <v>2</v>
      </c>
      <c r="V5" s="44">
        <v>1</v>
      </c>
      <c r="W5" s="44">
        <v>3</v>
      </c>
      <c r="X5" s="44">
        <v>7</v>
      </c>
      <c r="Y5" s="44">
        <v>6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50</v>
      </c>
      <c r="C6" s="4" t="s">
        <v>7</v>
      </c>
      <c r="D6" s="5">
        <v>3</v>
      </c>
      <c r="E6" s="99">
        <f>IFERROR(VLOOKUP(Table_6[[#This Row],[L3 Event1]],Table16[#All],2,FALSE),0)</f>
        <v>0</v>
      </c>
      <c r="F6" s="99">
        <f>IFERROR(VLOOKUP(Table_6[[#This Row],[L3 Event2]],Table16[#All],2,FALSE),0)</f>
        <v>0</v>
      </c>
      <c r="G6" s="99">
        <f>IFERROR(VLOOKUP(Table_6[[#This Row],[L3 Event3]],Table16[#All],2,FALSE),0)</f>
        <v>35</v>
      </c>
      <c r="H6" s="99">
        <f>IFERROR(VLOOKUP(Table_6[[#This Row],[L2 Event1]],Table16[#All],3,FALSE),0)</f>
        <v>70</v>
      </c>
      <c r="I6" s="99">
        <f>IFERROR(VLOOKUP(Table_6[[#This Row],[L2 Event2]],Table16[#All],3,FALSE),0)</f>
        <v>0</v>
      </c>
      <c r="J6" s="99">
        <f>IFERROR(VLOOKUP(Table_6[[#This Row],[L2 Event3]],Table16[#All],3,FALSE),0)</f>
        <v>100</v>
      </c>
      <c r="K6" s="99">
        <f>IFERROR(VLOOKUP(Table_6[[#This Row],[L2 Event4]],Table16[#All],3,FALSE),0)</f>
        <v>100</v>
      </c>
      <c r="L6" s="99">
        <f>IFERROR(VLOOKUP(Table_6[[#This Row],[L1 Event1]],Table16[#All],4,FALSE),0)</f>
        <v>65</v>
      </c>
      <c r="M6" s="5">
        <f>SUM(E6:L6)</f>
        <v>370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270</v>
      </c>
      <c r="O6" s="5" cm="1">
        <f t="array" aca="1" ref="O6" ca="1">IFERROR(SUM(LARGE(OFFSET(E6,0,0,1,'points tables'!$G$2),{1,2})/2*3),(IFERROR(SUM(LARGE(OFFSET(E6,0,0,1,'points tables'!$G$2),{1})/2*3),0)))</f>
        <v>300</v>
      </c>
      <c r="P6" s="78">
        <f ca="1">IF(D6=3,N6,O6)</f>
        <v>270</v>
      </c>
      <c r="Q6" s="6" cm="1">
        <f t="array" ref="Q6">IFERROR(SUM(LARGE(E6:L6,{1,2,3,4})),0)</f>
        <v>335</v>
      </c>
      <c r="R6" s="44"/>
      <c r="S6" s="44"/>
      <c r="T6" s="44">
        <v>2</v>
      </c>
      <c r="U6" s="44">
        <v>3</v>
      </c>
      <c r="V6" s="44"/>
      <c r="W6" s="44">
        <v>2</v>
      </c>
      <c r="X6" s="44">
        <v>2</v>
      </c>
      <c r="Y6" s="44">
        <v>4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266</v>
      </c>
      <c r="C7" s="4" t="s">
        <v>7</v>
      </c>
      <c r="D7" s="5">
        <v>3</v>
      </c>
      <c r="E7" s="99">
        <f>IFERROR(VLOOKUP(Table_6[[#This Row],[L3 Event1]],Table16[#All],2,FALSE),0)</f>
        <v>0</v>
      </c>
      <c r="F7" s="99">
        <f>IFERROR(VLOOKUP(Table_6[[#This Row],[L3 Event2]],Table16[#All],2,FALSE),0)</f>
        <v>0</v>
      </c>
      <c r="G7" s="99">
        <f>IFERROR(VLOOKUP(Table_6[[#This Row],[L3 Event3]],Table16[#All],2,FALSE),0)</f>
        <v>0</v>
      </c>
      <c r="H7" s="99">
        <f>IFERROR(VLOOKUP(Table_6[[#This Row],[L2 Event1]],Table16[#All],3,FALSE),0)</f>
        <v>0</v>
      </c>
      <c r="I7" s="99">
        <f>IFERROR(VLOOKUP(Table_6[[#This Row],[L2 Event2]],Table16[#All],3,FALSE),0)</f>
        <v>0</v>
      </c>
      <c r="J7" s="99">
        <f>IFERROR(VLOOKUP(Table_6[[#This Row],[L2 Event3]],Table16[#All],3,FALSE),0)</f>
        <v>0</v>
      </c>
      <c r="K7" s="99">
        <f>IFERROR(VLOOKUP(Table_6[[#This Row],[L2 Event4]],Table16[#All],3,FALSE),0)</f>
        <v>140</v>
      </c>
      <c r="L7" s="99">
        <f>IFERROR(VLOOKUP(Table_6[[#This Row],[L1 Event1]],Table16[#All],4,FALSE),0)</f>
        <v>125</v>
      </c>
      <c r="M7" s="5">
        <f>SUM(E7:L7)</f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265</v>
      </c>
      <c r="O7" s="5" cm="1">
        <f t="array" aca="1" ref="O7" ca="1">IFERROR(SUM(LARGE(OFFSET(E7,0,0,1,'points tables'!$G$2),{1,2})/2*3),(IFERROR(SUM(LARGE(OFFSET(E7,0,0,1,'points tables'!$G$2),{1})/2*3),0)))</f>
        <v>397.5</v>
      </c>
      <c r="P7" s="78">
        <f ca="1">IF(D7=3,N7,O7)</f>
        <v>265</v>
      </c>
      <c r="Q7" s="6" cm="1">
        <f t="array" ref="Q7">IFERROR(SUM(LARGE(E7:L7,{1,2,3,4})),0)</f>
        <v>265</v>
      </c>
      <c r="R7" s="44"/>
      <c r="S7" s="44"/>
      <c r="T7" s="44"/>
      <c r="U7" s="44"/>
      <c r="V7" s="44"/>
      <c r="W7" s="44"/>
      <c r="X7" s="44">
        <v>1</v>
      </c>
      <c r="Y7" s="44">
        <v>2</v>
      </c>
      <c r="Z7" s="21"/>
      <c r="AA7" s="21"/>
      <c r="AB7" s="21"/>
      <c r="AC7" s="8"/>
    </row>
    <row r="8" spans="1:29" ht="18.75" customHeight="1" x14ac:dyDescent="0.3">
      <c r="A8" s="3">
        <v>5</v>
      </c>
      <c r="B8" s="86" t="s">
        <v>151</v>
      </c>
      <c r="C8" s="4" t="s">
        <v>7</v>
      </c>
      <c r="D8" s="5">
        <v>3</v>
      </c>
      <c r="E8" s="99">
        <f>IFERROR(VLOOKUP(Table_6[[#This Row],[L3 Event1]],Table16[#All],2,FALSE),0)</f>
        <v>25</v>
      </c>
      <c r="F8" s="99">
        <f>IFERROR(VLOOKUP(Table_6[[#This Row],[L3 Event2]],Table16[#All],2,FALSE),0)</f>
        <v>25</v>
      </c>
      <c r="G8" s="99">
        <f>IFERROR(VLOOKUP(Table_6[[#This Row],[L3 Event3]],Table16[#All],2,FALSE),0)</f>
        <v>20</v>
      </c>
      <c r="H8" s="99">
        <f>IFERROR(VLOOKUP(Table_6[[#This Row],[L2 Event1]],Table16[#All],3,FALSE),0)</f>
        <v>25</v>
      </c>
      <c r="I8" s="99">
        <f>IFERROR(VLOOKUP(Table_6[[#This Row],[L2 Event2]],Table16[#All],3,FALSE),0)</f>
        <v>100</v>
      </c>
      <c r="J8" s="99">
        <f>IFERROR(VLOOKUP(Table_6[[#This Row],[L2 Event3]],Table16[#All],3,FALSE),0)</f>
        <v>45</v>
      </c>
      <c r="K8" s="99">
        <f>IFERROR(VLOOKUP(Table_6[[#This Row],[L2 Event4]],Table16[#All],3,FALSE),0)</f>
        <v>0</v>
      </c>
      <c r="L8" s="99">
        <f>IFERROR(VLOOKUP(Table_6[[#This Row],[L1 Event1]],Table16[#All],4,FALSE),0)</f>
        <v>40</v>
      </c>
      <c r="M8" s="5">
        <f>SUM(E8:L8)</f>
        <v>280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185</v>
      </c>
      <c r="O8" s="5" cm="1">
        <f t="array" aca="1" ref="O8" ca="1">IFERROR(SUM(LARGE(OFFSET(E8,0,0,1,'points tables'!$G$2),{1,2})/2*3),(IFERROR(SUM(LARGE(OFFSET(E8,0,0,1,'points tables'!$G$2),{1})/2*3),0)))</f>
        <v>217.5</v>
      </c>
      <c r="P8" s="78">
        <f ca="1">IF(D8=3,N8,O8)</f>
        <v>185</v>
      </c>
      <c r="Q8" s="6" cm="1">
        <f t="array" ref="Q8">IFERROR(SUM(LARGE(E8:L8,{1,2,3,4})),0)</f>
        <v>210</v>
      </c>
      <c r="R8" s="44">
        <v>3</v>
      </c>
      <c r="S8" s="44">
        <v>3</v>
      </c>
      <c r="T8" s="44">
        <v>5</v>
      </c>
      <c r="U8" s="44">
        <v>8</v>
      </c>
      <c r="V8" s="44">
        <v>2</v>
      </c>
      <c r="W8" s="44">
        <v>5</v>
      </c>
      <c r="X8" s="44"/>
      <c r="Y8" s="44">
        <v>7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38</v>
      </c>
      <c r="C9" s="4" t="s">
        <v>7</v>
      </c>
      <c r="D9" s="5">
        <v>3</v>
      </c>
      <c r="E9" s="99">
        <f>IFERROR(VLOOKUP(Table_6[[#This Row],[L3 Event1]],Table16[#All],2,FALSE),0)</f>
        <v>0</v>
      </c>
      <c r="F9" s="99">
        <f>IFERROR(VLOOKUP(Table_6[[#This Row],[L3 Event2]],Table16[#All],2,FALSE),0)</f>
        <v>35</v>
      </c>
      <c r="G9" s="99">
        <f>IFERROR(VLOOKUP(Table_6[[#This Row],[L3 Event3]],Table16[#All],2,FALSE),0)</f>
        <v>0</v>
      </c>
      <c r="H9" s="99">
        <f>IFERROR(VLOOKUP(Table_6[[#This Row],[L2 Event1]],Table16[#All],3,FALSE),0)</f>
        <v>0</v>
      </c>
      <c r="I9" s="99">
        <f>IFERROR(VLOOKUP(Table_6[[#This Row],[L2 Event2]],Table16[#All],3,FALSE),0)</f>
        <v>70</v>
      </c>
      <c r="J9" s="99">
        <f>IFERROR(VLOOKUP(Table_6[[#This Row],[L2 Event3]],Table16[#All],3,FALSE),0)</f>
        <v>50</v>
      </c>
      <c r="K9" s="99">
        <f>IFERROR(VLOOKUP(Table_6[[#This Row],[L2 Event4]],Table16[#All],3,FALSE),0)</f>
        <v>35</v>
      </c>
      <c r="L9" s="99">
        <f>IFERROR(VLOOKUP(Table_6[[#This Row],[L1 Event1]],Table16[#All],4,FALSE),0)</f>
        <v>35</v>
      </c>
      <c r="M9" s="5">
        <f>SUM(E9:L9)</f>
        <v>225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155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78">
        <f ca="1">IF(D9=3,N9,O9)</f>
        <v>155</v>
      </c>
      <c r="Q9" s="6" cm="1">
        <f t="array" ref="Q9">IFERROR(SUM(LARGE(E9:L9,{1,2,3,4})),0)</f>
        <v>190</v>
      </c>
      <c r="R9" s="44"/>
      <c r="S9" s="44">
        <v>2</v>
      </c>
      <c r="T9" s="44"/>
      <c r="U9" s="44"/>
      <c r="V9" s="44">
        <v>3</v>
      </c>
      <c r="W9" s="44">
        <v>4</v>
      </c>
      <c r="X9" s="44">
        <v>6</v>
      </c>
      <c r="Y9" s="44">
        <v>8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40</v>
      </c>
      <c r="C10" s="4" t="s">
        <v>7</v>
      </c>
      <c r="D10" s="5">
        <v>3</v>
      </c>
      <c r="E10" s="99">
        <f>IFERROR(VLOOKUP(Table_6[[#This Row],[L3 Event1]],Table16[#All],2,FALSE),0)</f>
        <v>0</v>
      </c>
      <c r="F10" s="99">
        <f>IFERROR(VLOOKUP(Table_6[[#This Row],[L3 Event2]],Table16[#All],2,FALSE),0)</f>
        <v>0</v>
      </c>
      <c r="G10" s="99">
        <f>IFERROR(VLOOKUP(Table_6[[#This Row],[L3 Event3]],Table16[#All],2,FALSE),0)</f>
        <v>25</v>
      </c>
      <c r="H10" s="99">
        <f>IFERROR(VLOOKUP(Table_6[[#This Row],[L2 Event1]],Table16[#All],3,FALSE),0)</f>
        <v>0</v>
      </c>
      <c r="I10" s="99">
        <f>IFERROR(VLOOKUP(Table_6[[#This Row],[L2 Event2]],Table16[#All],3,FALSE),0)</f>
        <v>0</v>
      </c>
      <c r="J10" s="99">
        <f>IFERROR(VLOOKUP(Table_6[[#This Row],[L2 Event3]],Table16[#All],3,FALSE),0)</f>
        <v>0</v>
      </c>
      <c r="K10" s="99">
        <f>IFERROR(VLOOKUP(Table_6[[#This Row],[L2 Event4]],Table16[#All],3,FALSE),0)</f>
        <v>70</v>
      </c>
      <c r="L10" s="99">
        <f>IFERROR(VLOOKUP(Table_6[[#This Row],[L1 Event1]],Table16[#All],4,FALSE),0)</f>
        <v>60</v>
      </c>
      <c r="M10" s="5">
        <f>SUM(E10:L10)</f>
        <v>155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155</v>
      </c>
      <c r="O10" s="5" cm="1">
        <f t="array" aca="1" ref="O10" ca="1">IFERROR(SUM(LARGE(OFFSET(E10,0,0,1,'points tables'!$G$2),{1,2})/2*3),(IFERROR(SUM(LARGE(OFFSET(E10,0,0,1,'points tables'!$G$2),{1})/2*3),0)))</f>
        <v>195</v>
      </c>
      <c r="P10" s="96">
        <f ca="1">IF(D10=3,N10,O10)</f>
        <v>155</v>
      </c>
      <c r="Q10" s="6">
        <f>IFERROR(SUM(LARGE(E10:L10,{1,2,3,4})),0)</f>
        <v>155</v>
      </c>
      <c r="R10" s="44"/>
      <c r="S10" s="44"/>
      <c r="T10" s="44">
        <v>3</v>
      </c>
      <c r="U10" s="44"/>
      <c r="V10" s="44"/>
      <c r="W10" s="44"/>
      <c r="X10" s="44">
        <v>3</v>
      </c>
      <c r="Y10" s="44">
        <v>5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8" t="s">
        <v>54</v>
      </c>
      <c r="C11" s="32" t="s">
        <v>7</v>
      </c>
      <c r="D11" s="10">
        <v>3</v>
      </c>
      <c r="E11" s="99">
        <f>IFERROR(VLOOKUP(Table_6[[#This Row],[L3 Event1]],Table16[#All],2,FALSE),0)</f>
        <v>0</v>
      </c>
      <c r="F11" s="99">
        <f>IFERROR(VLOOKUP(Table_6[[#This Row],[L3 Event2]],Table16[#All],2,FALSE),0)</f>
        <v>0</v>
      </c>
      <c r="G11" s="99">
        <f>IFERROR(VLOOKUP(Table_6[[#This Row],[L3 Event3]],Table16[#All],2,FALSE),0)</f>
        <v>15</v>
      </c>
      <c r="H11" s="99">
        <f>IFERROR(VLOOKUP(Table_6[[#This Row],[L2 Event1]],Table16[#All],3,FALSE),0)</f>
        <v>45</v>
      </c>
      <c r="I11" s="99">
        <f>IFERROR(VLOOKUP(Table_6[[#This Row],[L2 Event2]],Table16[#All],3,FALSE),0)</f>
        <v>50</v>
      </c>
      <c r="J11" s="99">
        <f>IFERROR(VLOOKUP(Table_6[[#This Row],[L2 Event3]],Table16[#All],3,FALSE),0)</f>
        <v>30</v>
      </c>
      <c r="K11" s="99">
        <f>IFERROR(VLOOKUP(Table_6[[#This Row],[L2 Event4]],Table16[#All],3,FALSE),0)</f>
        <v>0</v>
      </c>
      <c r="L11" s="99">
        <f>IFERROR(VLOOKUP(Table_6[[#This Row],[L1 Event1]],Table16[#All],4,FALSE),0)</f>
        <v>0</v>
      </c>
      <c r="M11" s="5">
        <f>SUM(E11:L11)</f>
        <v>140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125</v>
      </c>
      <c r="O11" s="5" cm="1">
        <f t="array" aca="1" ref="O11" ca="1">IFERROR(SUM(LARGE(OFFSET(E11,0,0,1,'points tables'!$G$2),{1,2})/2*3),(IFERROR(SUM(LARGE(OFFSET(E11,0,0,1,'points tables'!$G$2),{1})/2*3),0)))</f>
        <v>142.5</v>
      </c>
      <c r="P11" s="78">
        <f ca="1">IF(D11=3,N11,O11)</f>
        <v>125</v>
      </c>
      <c r="Q11" s="6" cm="1">
        <f t="array" ref="Q11">IFERROR(SUM(LARGE(E11:L11,{1,2,3,4})),0)</f>
        <v>140</v>
      </c>
      <c r="R11" s="44"/>
      <c r="S11" s="44"/>
      <c r="T11" s="44">
        <v>7</v>
      </c>
      <c r="U11" s="44">
        <v>5</v>
      </c>
      <c r="V11" s="44">
        <v>4</v>
      </c>
      <c r="W11" s="44">
        <v>7</v>
      </c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175</v>
      </c>
      <c r="C12" s="4" t="s">
        <v>7</v>
      </c>
      <c r="D12" s="5">
        <v>3</v>
      </c>
      <c r="E12" s="99">
        <f>IFERROR(VLOOKUP(Table_6[[#This Row],[L3 Event1]],Table16[#All],2,FALSE),0)</f>
        <v>20</v>
      </c>
      <c r="F12" s="99">
        <f>IFERROR(VLOOKUP(Table_6[[#This Row],[L3 Event2]],Table16[#All],2,FALSE),0)</f>
        <v>50</v>
      </c>
      <c r="G12" s="99">
        <f>IFERROR(VLOOKUP(Table_6[[#This Row],[L3 Event3]],Table16[#All],2,FALSE),0)</f>
        <v>20</v>
      </c>
      <c r="H12" s="99">
        <f>IFERROR(VLOOKUP(Table_6[[#This Row],[L2 Event1]],Table16[#All],3,FALSE),0)</f>
        <v>0</v>
      </c>
      <c r="I12" s="99">
        <f>IFERROR(VLOOKUP(Table_6[[#This Row],[L2 Event2]],Table16[#All],3,FALSE),0)</f>
        <v>0</v>
      </c>
      <c r="J12" s="99">
        <f>IFERROR(VLOOKUP(Table_6[[#This Row],[L2 Event3]],Table16[#All],3,FALSE),0)</f>
        <v>35</v>
      </c>
      <c r="K12" s="99">
        <f>IFERROR(VLOOKUP(Table_6[[#This Row],[L2 Event4]],Table16[#All],3,FALSE),0)</f>
        <v>10</v>
      </c>
      <c r="L12" s="99">
        <f>IFERROR(VLOOKUP(Table_6[[#This Row],[L1 Event1]],Table16[#All],4,FALSE),0)</f>
        <v>25</v>
      </c>
      <c r="M12" s="5">
        <f>SUM(E12:L12)</f>
        <v>160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110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78">
        <f ca="1">IF(D12=3,N12,O12)</f>
        <v>110</v>
      </c>
      <c r="Q12" s="6" cm="1">
        <f t="array" ref="Q12">IFERROR(SUM(LARGE(E12:L12,{1,2,3,4})),0)</f>
        <v>130</v>
      </c>
      <c r="R12" s="44">
        <v>5</v>
      </c>
      <c r="S12" s="44">
        <v>1</v>
      </c>
      <c r="T12" s="44">
        <v>4</v>
      </c>
      <c r="U12" s="44"/>
      <c r="V12" s="44"/>
      <c r="W12" s="44">
        <v>6</v>
      </c>
      <c r="X12" s="44">
        <v>11</v>
      </c>
      <c r="Y12" s="44">
        <v>10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8" t="s">
        <v>174</v>
      </c>
      <c r="C13" s="4" t="s">
        <v>7</v>
      </c>
      <c r="D13" s="5">
        <v>3</v>
      </c>
      <c r="E13" s="99">
        <f>IFERROR(VLOOKUP(Table_6[[#This Row],[L3 Event1]],Table16[#All],2,FALSE),0)</f>
        <v>20</v>
      </c>
      <c r="F13" s="99">
        <f>IFERROR(VLOOKUP(Table_6[[#This Row],[L3 Event2]],Table16[#All],2,FALSE),0)</f>
        <v>0</v>
      </c>
      <c r="G13" s="99">
        <f>IFERROR(VLOOKUP(Table_6[[#This Row],[L3 Event3]],Table16[#All],2,FALSE),0)</f>
        <v>0</v>
      </c>
      <c r="H13" s="99">
        <f>IFERROR(VLOOKUP(Table_6[[#This Row],[L2 Event1]],Table16[#All],3,FALSE),0)</f>
        <v>35</v>
      </c>
      <c r="I13" s="99">
        <f>IFERROR(VLOOKUP(Table_6[[#This Row],[L2 Event2]],Table16[#All],3,FALSE),0)</f>
        <v>45</v>
      </c>
      <c r="J13" s="99">
        <f>IFERROR(VLOOKUP(Table_6[[#This Row],[L2 Event3]],Table16[#All],3,FALSE),0)</f>
        <v>0</v>
      </c>
      <c r="K13" s="99">
        <f>IFERROR(VLOOKUP(Table_6[[#This Row],[L2 Event4]],Table16[#All],3,FALSE),0)</f>
        <v>10</v>
      </c>
      <c r="L13" s="99">
        <f>IFERROR(VLOOKUP(Table_6[[#This Row],[L1 Event1]],Table16[#All],4,FALSE),0)</f>
        <v>15</v>
      </c>
      <c r="M13" s="5">
        <f>SUM(E13:L13)</f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100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78">
        <f ca="1">IF(D13=3,N13,O13)</f>
        <v>100</v>
      </c>
      <c r="Q13" s="6" cm="1">
        <f t="array" ref="Q13">IFERROR(SUM(LARGE(E13:L13,{1,2,3,4})),0)</f>
        <v>115</v>
      </c>
      <c r="R13" s="105">
        <v>5</v>
      </c>
      <c r="S13" s="44"/>
      <c r="T13" s="44"/>
      <c r="U13" s="44">
        <v>6</v>
      </c>
      <c r="V13" s="44">
        <v>5</v>
      </c>
      <c r="W13" s="44"/>
      <c r="X13" s="44">
        <v>12</v>
      </c>
      <c r="Y13" s="44">
        <v>15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114</v>
      </c>
      <c r="C14" s="4" t="s">
        <v>7</v>
      </c>
      <c r="D14" s="5">
        <v>3</v>
      </c>
      <c r="E14" s="99">
        <f>IFERROR(VLOOKUP(Table_6[[#This Row],[L3 Event1]],Table16[#All],2,FALSE),0)</f>
        <v>20</v>
      </c>
      <c r="F14" s="99">
        <f>IFERROR(VLOOKUP(Table_6[[#This Row],[L3 Event2]],Table16[#All],2,FALSE),0)</f>
        <v>20</v>
      </c>
      <c r="G14" s="99">
        <f>IFERROR(VLOOKUP(Table_6[[#This Row],[L3 Event3]],Table16[#All],2,FALSE),0)</f>
        <v>0</v>
      </c>
      <c r="H14" s="99">
        <f>IFERROR(VLOOKUP(Table_6[[#This Row],[L2 Event1]],Table16[#All],3,FALSE),0)</f>
        <v>50</v>
      </c>
      <c r="I14" s="99">
        <f>IFERROR(VLOOKUP(Table_6[[#This Row],[L2 Event2]],Table16[#All],3,FALSE),0)</f>
        <v>0</v>
      </c>
      <c r="J14" s="99">
        <f>IFERROR(VLOOKUP(Table_6[[#This Row],[L2 Event3]],Table16[#All],3,FALSE),0)</f>
        <v>25</v>
      </c>
      <c r="K14" s="99">
        <f>IFERROR(VLOOKUP(Table_6[[#This Row],[L2 Event4]],Table16[#All],3,FALSE),0)</f>
        <v>0</v>
      </c>
      <c r="L14" s="99">
        <f>IFERROR(VLOOKUP(Table_6[[#This Row],[L1 Event1]],Table16[#All],4,FALSE),0)</f>
        <v>0</v>
      </c>
      <c r="M14" s="5">
        <f>SUM(E14:L14)</f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95</v>
      </c>
      <c r="O14" s="5" cm="1">
        <f t="array" aca="1" ref="O14" ca="1">IFERROR(SUM(LARGE(OFFSET(E14,0,0,1,'points tables'!$G$2),{1,2})/2*3),(IFERROR(SUM(LARGE(OFFSET(E14,0,0,1,'points tables'!$G$2),{1})/2*3),0)))</f>
        <v>112.5</v>
      </c>
      <c r="P14" s="78">
        <f ca="1">IF(D14=3,N14,O14)</f>
        <v>95</v>
      </c>
      <c r="Q14" s="6" cm="1">
        <f t="array" ref="Q14">IFERROR(SUM(LARGE(E14:L14,{1,2,3,4})),0)</f>
        <v>115</v>
      </c>
      <c r="R14" s="44">
        <v>4</v>
      </c>
      <c r="S14" s="44">
        <v>4</v>
      </c>
      <c r="T14" s="44"/>
      <c r="U14" s="44">
        <v>4</v>
      </c>
      <c r="V14" s="44"/>
      <c r="W14" s="44">
        <v>8</v>
      </c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8" t="s">
        <v>296</v>
      </c>
      <c r="C15" s="4" t="s">
        <v>7</v>
      </c>
      <c r="D15" s="5">
        <v>3</v>
      </c>
      <c r="E15" s="99">
        <f>IFERROR(VLOOKUP(Table_6[[#This Row],[L3 Event1]],Table16[#All],2,FALSE),0)</f>
        <v>0</v>
      </c>
      <c r="F15" s="99">
        <f>IFERROR(VLOOKUP(Table_6[[#This Row],[L3 Event2]],Table16[#All],2,FALSE),0)</f>
        <v>0</v>
      </c>
      <c r="G15" s="99">
        <f>IFERROR(VLOOKUP(Table_6[[#This Row],[L3 Event3]],Table16[#All],2,FALSE),0)</f>
        <v>0</v>
      </c>
      <c r="H15" s="99">
        <f>IFERROR(VLOOKUP(Table_6[[#This Row],[L2 Event1]],Table16[#All],3,FALSE),0)</f>
        <v>0</v>
      </c>
      <c r="I15" s="99">
        <f>IFERROR(VLOOKUP(Table_6[[#This Row],[L2 Event2]],Table16[#All],3,FALSE),0)</f>
        <v>0</v>
      </c>
      <c r="J15" s="99">
        <f>IFERROR(VLOOKUP(Table_6[[#This Row],[L2 Event3]],Table16[#All],3,FALSE),0)</f>
        <v>0</v>
      </c>
      <c r="K15" s="99">
        <f>IFERROR(VLOOKUP(Table_6[[#This Row],[L2 Event4]],Table16[#All],3,FALSE),0)</f>
        <v>0</v>
      </c>
      <c r="L15" s="99">
        <f>IFERROR(VLOOKUP(Table_6[[#This Row],[L1 Event1]],Table16[#All],4,FALSE),0)</f>
        <v>90</v>
      </c>
      <c r="M15" s="5">
        <f>SUM(E15:L15)</f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90</v>
      </c>
      <c r="O15" s="5" cm="1">
        <f t="array" aca="1" ref="O15" ca="1">IFERROR(SUM(LARGE(OFFSET(E15,0,0,1,'points tables'!$G$2),{1,2})/2*3),(IFERROR(SUM(LARGE(OFFSET(E15,0,0,1,'points tables'!$G$2),{1})/2*3),0)))</f>
        <v>135</v>
      </c>
      <c r="P15" s="78">
        <f ca="1">IF(D15=3,N15,O15)</f>
        <v>90</v>
      </c>
      <c r="Q15" s="6" cm="1">
        <f t="array" ref="Q15">IFERROR(SUM(LARGE(E15:L15,{1,2,3,4})),0)</f>
        <v>90</v>
      </c>
      <c r="R15" s="44"/>
      <c r="S15" s="44"/>
      <c r="T15" s="44"/>
      <c r="U15" s="44"/>
      <c r="V15" s="44"/>
      <c r="W15" s="44"/>
      <c r="X15" s="44"/>
      <c r="Y15" s="44">
        <v>3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8" t="s">
        <v>265</v>
      </c>
      <c r="C16" s="4" t="s">
        <v>7</v>
      </c>
      <c r="D16" s="5">
        <v>3</v>
      </c>
      <c r="E16" s="99">
        <f>IFERROR(VLOOKUP(Table_6[[#This Row],[L3 Event1]],Table16[#All],2,FALSE),0)</f>
        <v>0</v>
      </c>
      <c r="F16" s="99">
        <f>IFERROR(VLOOKUP(Table_6[[#This Row],[L3 Event2]],Table16[#All],2,FALSE),0)</f>
        <v>0</v>
      </c>
      <c r="G16" s="99">
        <f>IFERROR(VLOOKUP(Table_6[[#This Row],[L3 Event3]],Table16[#All],2,FALSE),0)</f>
        <v>0</v>
      </c>
      <c r="H16" s="99">
        <f>IFERROR(VLOOKUP(Table_6[[#This Row],[L2 Event1]],Table16[#All],3,FALSE),0)</f>
        <v>0</v>
      </c>
      <c r="I16" s="99">
        <f>IFERROR(VLOOKUP(Table_6[[#This Row],[L2 Event2]],Table16[#All],3,FALSE),0)</f>
        <v>0</v>
      </c>
      <c r="J16" s="99">
        <f>IFERROR(VLOOKUP(Table_6[[#This Row],[L2 Event3]],Table16[#All],3,FALSE),0)</f>
        <v>30</v>
      </c>
      <c r="K16" s="99">
        <f>IFERROR(VLOOKUP(Table_6[[#This Row],[L2 Event4]],Table16[#All],3,FALSE),0)</f>
        <v>25</v>
      </c>
      <c r="L16" s="99">
        <f>IFERROR(VLOOKUP(Table_6[[#This Row],[L1 Event1]],Table16[#All],4,FALSE),0)</f>
        <v>30</v>
      </c>
      <c r="M16" s="5">
        <f>SUM(E16:L16)</f>
        <v>85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85</v>
      </c>
      <c r="O16" s="5" cm="1">
        <f t="array" aca="1" ref="O16" ca="1">IFERROR(SUM(LARGE(OFFSET(E16,0,0,1,'points tables'!$G$2),{1,2})/2*3),(IFERROR(SUM(LARGE(OFFSET(E16,0,0,1,'points tables'!$G$2),{1})/2*3),0)))</f>
        <v>90</v>
      </c>
      <c r="P16" s="78">
        <f ca="1">IF(D16=3,N16,O16)</f>
        <v>85</v>
      </c>
      <c r="Q16" s="6" cm="1">
        <f t="array" ref="Q16">IFERROR(SUM(LARGE(E16:L16,{1,2,3,4})),0)</f>
        <v>85</v>
      </c>
      <c r="R16" s="44"/>
      <c r="S16" s="44"/>
      <c r="T16" s="44"/>
      <c r="U16" s="44"/>
      <c r="V16" s="44"/>
      <c r="W16" s="44">
        <v>9</v>
      </c>
      <c r="X16" s="44">
        <v>8</v>
      </c>
      <c r="Y16" s="44">
        <v>9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113" t="s">
        <v>289</v>
      </c>
      <c r="C17" s="4" t="s">
        <v>7</v>
      </c>
      <c r="D17" s="5">
        <v>3</v>
      </c>
      <c r="E17" s="99">
        <f>IFERROR(VLOOKUP(Table_6[[#This Row],[L3 Event1]],Table16[#All],2,FALSE),0)</f>
        <v>0</v>
      </c>
      <c r="F17" s="99">
        <f>IFERROR(VLOOKUP(Table_6[[#This Row],[L3 Event2]],Table16[#All],2,FALSE),0)</f>
        <v>35</v>
      </c>
      <c r="G17" s="99">
        <f>IFERROR(VLOOKUP(Table_6[[#This Row],[L3 Event3]],Table16[#All],2,FALSE),0)</f>
        <v>10</v>
      </c>
      <c r="H17" s="99">
        <f>IFERROR(VLOOKUP(Table_6[[#This Row],[L2 Event1]],Table16[#All],3,FALSE),0)</f>
        <v>0</v>
      </c>
      <c r="I17" s="99">
        <f>IFERROR(VLOOKUP(Table_6[[#This Row],[L2 Event2]],Table16[#All],3,FALSE),0)</f>
        <v>0</v>
      </c>
      <c r="J17" s="99">
        <f>IFERROR(VLOOKUP(Table_6[[#This Row],[L2 Event3]],Table16[#All],3,FALSE),0)</f>
        <v>10</v>
      </c>
      <c r="K17" s="99">
        <v>20</v>
      </c>
      <c r="L17" s="99">
        <f>IFERROR(VLOOKUP(Table_6[[#This Row],[L1 Event1]],Table16[#All],4,FALSE),0)</f>
        <v>20</v>
      </c>
      <c r="M17" s="5">
        <f>SUM(E17:L17)</f>
        <v>95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75</v>
      </c>
      <c r="O17" s="5" cm="1">
        <f t="array" aca="1" ref="O17" ca="1">IFERROR(SUM(LARGE(OFFSET(E17,0,0,1,'points tables'!$G$2),{1,2})/2*3),(IFERROR(SUM(LARGE(OFFSET(E17,0,0,1,'points tables'!$G$2),{1})/2*3),0)))</f>
        <v>82.5</v>
      </c>
      <c r="P17" s="78">
        <f ca="1">IF(D17=3,N17,O17)</f>
        <v>75</v>
      </c>
      <c r="Q17" s="6" cm="1">
        <f t="array" ref="Q17">IFERROR(SUM(LARGE(E17:L17,{1,2,3,4})),0)</f>
        <v>85</v>
      </c>
      <c r="R17" s="44"/>
      <c r="S17" s="44">
        <v>2</v>
      </c>
      <c r="T17" s="44">
        <v>8</v>
      </c>
      <c r="U17" s="44"/>
      <c r="V17" s="44"/>
      <c r="W17" s="44">
        <v>12</v>
      </c>
      <c r="X17" s="44">
        <v>9</v>
      </c>
      <c r="Y17" s="44">
        <v>12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8" t="s">
        <v>193</v>
      </c>
      <c r="C18" s="4" t="s">
        <v>7</v>
      </c>
      <c r="D18" s="5">
        <v>3</v>
      </c>
      <c r="E18" s="99">
        <f>IFERROR(VLOOKUP(Table_6[[#This Row],[L3 Event1]],Table16[#All],2,FALSE),0)</f>
        <v>0</v>
      </c>
      <c r="F18" s="99">
        <f>IFERROR(VLOOKUP(Table_6[[#This Row],[L3 Event2]],Table16[#All],2,FALSE),0)</f>
        <v>20</v>
      </c>
      <c r="G18" s="99">
        <f>IFERROR(VLOOKUP(Table_6[[#This Row],[L3 Event3]],Table16[#All],2,FALSE),0)</f>
        <v>15</v>
      </c>
      <c r="H18" s="99">
        <f>IFERROR(VLOOKUP(Table_6[[#This Row],[L2 Event1]],Table16[#All],3,FALSE),0)</f>
        <v>30</v>
      </c>
      <c r="I18" s="99">
        <f>IFERROR(VLOOKUP(Table_6[[#This Row],[L2 Event2]],Table16[#All],3,FALSE),0)</f>
        <v>0</v>
      </c>
      <c r="J18" s="99">
        <f>IFERROR(VLOOKUP(Table_6[[#This Row],[L2 Event3]],Table16[#All],3,FALSE),0)</f>
        <v>0</v>
      </c>
      <c r="K18" s="99">
        <f>IFERROR(VLOOKUP(Table_6[[#This Row],[L2 Event4]],Table16[#All],3,FALSE),0)</f>
        <v>0</v>
      </c>
      <c r="L18" s="99">
        <f>IFERROR(VLOOKUP(Table_6[[#This Row],[L1 Event1]],Table16[#All],4,FALSE),0)</f>
        <v>0</v>
      </c>
      <c r="M18" s="5">
        <f>SUM(E18:L18)</f>
        <v>65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65</v>
      </c>
      <c r="O18" s="5" cm="1">
        <f t="array" aca="1" ref="O18" ca="1">IFERROR(SUM(LARGE(OFFSET(E18,0,0,1,'points tables'!$G$2),{1,2})/2*3),(IFERROR(SUM(LARGE(OFFSET(E18,0,0,1,'points tables'!$G$2),{1})/2*3),0)))</f>
        <v>75</v>
      </c>
      <c r="P18" s="78">
        <f ca="1">IF(D18=3,N18,O18)</f>
        <v>65</v>
      </c>
      <c r="Q18" s="6" cm="1">
        <f t="array" ref="Q18">IFERROR(SUM(LARGE(E18:L18,{1,2,3,4})),0)</f>
        <v>65</v>
      </c>
      <c r="R18" s="44"/>
      <c r="S18" s="44">
        <v>5</v>
      </c>
      <c r="T18" s="44">
        <v>6</v>
      </c>
      <c r="U18" s="44">
        <v>7</v>
      </c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 t="s">
        <v>52</v>
      </c>
      <c r="C19" s="4" t="s">
        <v>7</v>
      </c>
      <c r="D19" s="5">
        <v>3</v>
      </c>
      <c r="E19" s="99">
        <f>IFERROR(VLOOKUP(Table_6[[#This Row],[L3 Event1]],Table16[#All],2,FALSE),0)</f>
        <v>50</v>
      </c>
      <c r="F19" s="99">
        <f>IFERROR(VLOOKUP(Table_6[[#This Row],[L3 Event2]],Table16[#All],2,FALSE),0)</f>
        <v>0</v>
      </c>
      <c r="G19" s="99">
        <f>IFERROR(VLOOKUP(Table_6[[#This Row],[L3 Event3]],Table16[#All],2,FALSE),0)</f>
        <v>0</v>
      </c>
      <c r="H19" s="99">
        <f>IFERROR(VLOOKUP(Table_6[[#This Row],[L2 Event1]],Table16[#All],3,FALSE),0)</f>
        <v>0</v>
      </c>
      <c r="I19" s="99">
        <f>IFERROR(VLOOKUP(Table_6[[#This Row],[L2 Event2]],Table16[#All],3,FALSE),0)</f>
        <v>0</v>
      </c>
      <c r="J19" s="99">
        <f>IFERROR(VLOOKUP(Table_6[[#This Row],[L2 Event3]],Table16[#All],3,FALSE),0)</f>
        <v>0</v>
      </c>
      <c r="K19" s="99">
        <f>IFERROR(VLOOKUP(Table_6[[#This Row],[L2 Event4]],Table16[#All],3,FALSE),0)</f>
        <v>0</v>
      </c>
      <c r="L19" s="99">
        <f>IFERROR(VLOOKUP(Table_6[[#This Row],[L1 Event1]],Table16[#All],4,FALSE),0)</f>
        <v>0</v>
      </c>
      <c r="M19" s="5">
        <f>SUM(E19:L19)</f>
        <v>50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50</v>
      </c>
      <c r="O19" s="5" cm="1">
        <f t="array" aca="1" ref="O19" ca="1">IFERROR(SUM(LARGE(OFFSET(E19,0,0,1,'points tables'!$G$2),{1,2})/2*3),(IFERROR(SUM(LARGE(OFFSET(E19,0,0,1,'points tables'!$G$2),{1})/2*3),0)))</f>
        <v>75</v>
      </c>
      <c r="P19" s="78">
        <f ca="1">IF(D19=3,N19,O19)</f>
        <v>50</v>
      </c>
      <c r="Q19" s="6" cm="1">
        <f t="array" ref="Q19">IFERROR(SUM(LARGE(E19:L19,{1,2,3,4})),0)</f>
        <v>50</v>
      </c>
      <c r="R19" s="44">
        <v>1</v>
      </c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 t="s">
        <v>267</v>
      </c>
      <c r="C20" s="4" t="s">
        <v>7</v>
      </c>
      <c r="D20" s="5">
        <v>3</v>
      </c>
      <c r="E20" s="99">
        <f>IFERROR(VLOOKUP(Table_6[[#This Row],[L3 Event1]],Table16[#All],2,FALSE),0)</f>
        <v>0</v>
      </c>
      <c r="F20" s="99">
        <f>IFERROR(VLOOKUP(Table_6[[#This Row],[L3 Event2]],Table16[#All],2,FALSE),0)</f>
        <v>0</v>
      </c>
      <c r="G20" s="99">
        <f>IFERROR(VLOOKUP(Table_6[[#This Row],[L3 Event3]],Table16[#All],2,FALSE),0)</f>
        <v>0</v>
      </c>
      <c r="H20" s="99">
        <f>IFERROR(VLOOKUP(Table_6[[#This Row],[L2 Event1]],Table16[#All],3,FALSE),0)</f>
        <v>0</v>
      </c>
      <c r="I20" s="99">
        <f>IFERROR(VLOOKUP(Table_6[[#This Row],[L2 Event2]],Table16[#All],3,FALSE),0)</f>
        <v>0</v>
      </c>
      <c r="J20" s="99">
        <f>IFERROR(VLOOKUP(Table_6[[#This Row],[L2 Event3]],Table16[#All],3,FALSE),0)</f>
        <v>0</v>
      </c>
      <c r="K20" s="99">
        <f>IFERROR(VLOOKUP(Table_6[[#This Row],[L2 Event4]],Table16[#All],3,FALSE),0)</f>
        <v>50</v>
      </c>
      <c r="L20" s="99">
        <f>IFERROR(VLOOKUP(Table_6[[#This Row],[L1 Event1]],Table16[#All],4,FALSE),0)</f>
        <v>0</v>
      </c>
      <c r="M20" s="5">
        <f>SUM(E20:L20)</f>
        <v>50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50</v>
      </c>
      <c r="O20" s="5" cm="1">
        <f t="array" aca="1" ref="O20" ca="1">IFERROR(SUM(LARGE(OFFSET(E20,0,0,1,'points tables'!$G$2),{1,2})/2*3),(IFERROR(SUM(LARGE(OFFSET(E20,0,0,1,'points tables'!$G$2),{1})/2*3),0)))</f>
        <v>75</v>
      </c>
      <c r="P20" s="78">
        <f ca="1">IF(D20=3,N20,O20)</f>
        <v>50</v>
      </c>
      <c r="Q20" s="6" cm="1">
        <f t="array" ref="Q20">IFERROR(SUM(LARGE(E20:L20,{1,2,3,4})),0)</f>
        <v>50</v>
      </c>
      <c r="R20" s="44"/>
      <c r="S20" s="44"/>
      <c r="T20" s="44"/>
      <c r="U20" s="44"/>
      <c r="V20" s="44"/>
      <c r="W20" s="44"/>
      <c r="X20" s="44">
        <v>4</v>
      </c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8" t="s">
        <v>232</v>
      </c>
      <c r="C21" s="4" t="s">
        <v>7</v>
      </c>
      <c r="D21" s="5">
        <v>3</v>
      </c>
      <c r="E21" s="99">
        <f>IFERROR(VLOOKUP(Table_6[[#This Row],[L3 Event1]],Table16[#All],2,FALSE),0)</f>
        <v>0</v>
      </c>
      <c r="F21" s="99">
        <f>IFERROR(VLOOKUP(Table_6[[#This Row],[L3 Event2]],Table16[#All],2,FALSE),0)</f>
        <v>0</v>
      </c>
      <c r="G21" s="99">
        <f>IFERROR(VLOOKUP(Table_6[[#This Row],[L3 Event3]],Table16[#All],2,FALSE),0)</f>
        <v>0</v>
      </c>
      <c r="H21" s="99">
        <f>IFERROR(VLOOKUP(Table_6[[#This Row],[L2 Event1]],Table16[#All],3,FALSE),0)</f>
        <v>0</v>
      </c>
      <c r="I21" s="99">
        <f>IFERROR(VLOOKUP(Table_6[[#This Row],[L2 Event2]],Table16[#All],3,FALSE),0)</f>
        <v>35</v>
      </c>
      <c r="J21" s="99">
        <f>IFERROR(VLOOKUP(Table_6[[#This Row],[L2 Event3]],Table16[#All],3,FALSE),0)</f>
        <v>10</v>
      </c>
      <c r="K21" s="99">
        <f>IFERROR(VLOOKUP(Table_6[[#This Row],[L2 Event4]],Table16[#All],3,FALSE),0)</f>
        <v>0</v>
      </c>
      <c r="L21" s="99">
        <f>IFERROR(VLOOKUP(Table_6[[#This Row],[L1 Event1]],Table16[#All],4,FALSE),0)</f>
        <v>0</v>
      </c>
      <c r="M21" s="5">
        <f>SUM(E21:L21)</f>
        <v>45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45</v>
      </c>
      <c r="O21" s="5" cm="1">
        <f t="array" aca="1" ref="O21" ca="1">IFERROR(SUM(LARGE(OFFSET(E21,0,0,1,'points tables'!$G$2),{1,2})/2*3),(IFERROR(SUM(LARGE(OFFSET(E21,0,0,1,'points tables'!$G$2),{1})/2*3),0)))</f>
        <v>67.5</v>
      </c>
      <c r="P21" s="78">
        <f ca="1">IF(D21=3,N21,O21)</f>
        <v>45</v>
      </c>
      <c r="Q21" s="6" cm="1">
        <f t="array" ref="Q21">IFERROR(SUM(LARGE(E21:L21,{1,2,3,4})),0)</f>
        <v>45</v>
      </c>
      <c r="R21" s="44"/>
      <c r="S21" s="44"/>
      <c r="T21" s="44"/>
      <c r="U21" s="44"/>
      <c r="V21" s="44">
        <v>6</v>
      </c>
      <c r="W21" s="44">
        <v>11</v>
      </c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50" t="s">
        <v>166</v>
      </c>
      <c r="C22" s="4" t="s">
        <v>7</v>
      </c>
      <c r="D22" s="5">
        <v>3</v>
      </c>
      <c r="E22" s="99">
        <f>IFERROR(VLOOKUP(Table_6[[#This Row],[L3 Event1]],Table16[#All],2,FALSE),0)</f>
        <v>15</v>
      </c>
      <c r="F22" s="99">
        <f>IFERROR(VLOOKUP(Table_6[[#This Row],[L3 Event2]],Table16[#All],2,FALSE),0)</f>
        <v>10</v>
      </c>
      <c r="G22" s="99">
        <f>IFERROR(VLOOKUP(Table_6[[#This Row],[L3 Event3]],Table16[#All],2,FALSE),0)</f>
        <v>0</v>
      </c>
      <c r="H22" s="99">
        <f>IFERROR(VLOOKUP(Table_6[[#This Row],[L2 Event1]],Table16[#All],3,FALSE),0)</f>
        <v>0</v>
      </c>
      <c r="I22" s="99">
        <f>IFERROR(VLOOKUP(Table_6[[#This Row],[L2 Event2]],Table16[#All],3,FALSE),0)</f>
        <v>0</v>
      </c>
      <c r="J22" s="99">
        <f>IFERROR(VLOOKUP(Table_6[[#This Row],[L2 Event3]],Table16[#All],3,FALSE),0)</f>
        <v>0</v>
      </c>
      <c r="K22" s="99">
        <f>IFERROR(VLOOKUP(Table_6[[#This Row],[L2 Event4]],Table16[#All],3,FALSE),0)</f>
        <v>0</v>
      </c>
      <c r="L22" s="99">
        <f>IFERROR(VLOOKUP(Table_6[[#This Row],[L1 Event1]],Table16[#All],4,FALSE),0)</f>
        <v>15</v>
      </c>
      <c r="M22" s="5">
        <f>SUM(E22:L22)</f>
        <v>40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40</v>
      </c>
      <c r="O22" s="5" cm="1">
        <f t="array" aca="1" ref="O22" ca="1">IFERROR(SUM(LARGE(OFFSET(E22,0,0,1,'points tables'!$G$2),{1,2})/2*3),(IFERROR(SUM(LARGE(OFFSET(E22,0,0,1,'points tables'!$G$2),{1})/2*3),0)))</f>
        <v>45</v>
      </c>
      <c r="P22" s="96">
        <f ca="1">IF(D22=3,N22,O22)</f>
        <v>40</v>
      </c>
      <c r="Q22" s="6" cm="1">
        <f t="array" ref="Q22">IFERROR(SUM(LARGE(E22:L22,{1,2,3,4})),0)</f>
        <v>40</v>
      </c>
      <c r="R22" s="44">
        <v>6</v>
      </c>
      <c r="S22" s="44">
        <v>8</v>
      </c>
      <c r="T22" s="44"/>
      <c r="U22" s="44"/>
      <c r="V22" s="44"/>
      <c r="W22" s="44"/>
      <c r="X22" s="44"/>
      <c r="Y22" s="44">
        <v>14</v>
      </c>
      <c r="Z22" s="8"/>
      <c r="AA22" s="8"/>
      <c r="AB22" s="8"/>
      <c r="AC22" s="8"/>
    </row>
    <row r="23" spans="1:29" ht="18.75" customHeight="1" x14ac:dyDescent="0.3">
      <c r="A23" s="3">
        <v>20</v>
      </c>
      <c r="B23" s="45" t="s">
        <v>165</v>
      </c>
      <c r="C23" s="4" t="s">
        <v>7</v>
      </c>
      <c r="D23" s="5">
        <v>3</v>
      </c>
      <c r="E23" s="99">
        <f>IFERROR(VLOOKUP(Table_6[[#This Row],[L3 Event1]],Table16[#All],2,FALSE),0)</f>
        <v>15</v>
      </c>
      <c r="F23" s="99">
        <f>IFERROR(VLOOKUP(Table_6[[#This Row],[L3 Event2]],Table16[#All],2,FALSE),0)</f>
        <v>15</v>
      </c>
      <c r="G23" s="99">
        <f>IFERROR(VLOOKUP(Table_6[[#This Row],[L3 Event3]],Table16[#All],2,FALSE),0)</f>
        <v>0</v>
      </c>
      <c r="H23" s="99">
        <f>IFERROR(VLOOKUP(Table_6[[#This Row],[L2 Event1]],Table16[#All],3,FALSE),0)</f>
        <v>0</v>
      </c>
      <c r="I23" s="99">
        <f>IFERROR(VLOOKUP(Table_6[[#This Row],[L2 Event2]],Table16[#All],3,FALSE),0)</f>
        <v>0</v>
      </c>
      <c r="J23" s="99">
        <f>IFERROR(VLOOKUP(Table_6[[#This Row],[L2 Event3]],Table16[#All],3,FALSE),0)</f>
        <v>0</v>
      </c>
      <c r="K23" s="99">
        <f>IFERROR(VLOOKUP(Table_6[[#This Row],[L2 Event4]],Table16[#All],3,FALSE),0)</f>
        <v>0</v>
      </c>
      <c r="L23" s="99">
        <f>IFERROR(VLOOKUP(Table_6[[#This Row],[L1 Event1]],Table16[#All],4,FALSE),0)</f>
        <v>0</v>
      </c>
      <c r="M23" s="5">
        <f>SUM(E23:L23)</f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78">
        <f ca="1">IF(D23=3,N23,O23)</f>
        <v>30</v>
      </c>
      <c r="Q23" s="6" cm="1">
        <f t="array" ref="Q23">IFERROR(SUM(LARGE(E23:L23,{1,2,3,4})),0)</f>
        <v>30</v>
      </c>
      <c r="R23" s="44">
        <v>7</v>
      </c>
      <c r="S23" s="44">
        <v>7</v>
      </c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233</v>
      </c>
      <c r="C24" s="4" t="s">
        <v>7</v>
      </c>
      <c r="D24" s="5">
        <v>3</v>
      </c>
      <c r="E24" s="99">
        <f>IFERROR(VLOOKUP(Table_6[[#This Row],[L3 Event1]],Table16[#All],2,FALSE),0)</f>
        <v>0</v>
      </c>
      <c r="F24" s="99">
        <f>IFERROR(VLOOKUP(Table_6[[#This Row],[L3 Event2]],Table16[#All],2,FALSE),0)</f>
        <v>0</v>
      </c>
      <c r="G24" s="99">
        <f>IFERROR(VLOOKUP(Table_6[[#This Row],[L3 Event3]],Table16[#All],2,FALSE),0)</f>
        <v>0</v>
      </c>
      <c r="H24" s="99">
        <f>IFERROR(VLOOKUP(Table_6[[#This Row],[L2 Event1]],Table16[#All],3,FALSE),0)</f>
        <v>0</v>
      </c>
      <c r="I24" s="99">
        <f>IFERROR(VLOOKUP(Table_6[[#This Row],[L2 Event2]],Table16[#All],3,FALSE),0)</f>
        <v>30</v>
      </c>
      <c r="J24" s="99">
        <f>IFERROR(VLOOKUP(Table_6[[#This Row],[L2 Event3]],Table16[#All],3,FALSE),0)</f>
        <v>0</v>
      </c>
      <c r="K24" s="99">
        <f>IFERROR(VLOOKUP(Table_6[[#This Row],[L2 Event4]],Table16[#All],3,FALSE),0)</f>
        <v>0</v>
      </c>
      <c r="L24" s="99">
        <f>IFERROR(VLOOKUP(Table_6[[#This Row],[L1 Event1]],Table16[#All],4,FALSE),0)</f>
        <v>0</v>
      </c>
      <c r="M24" s="5">
        <f>SUM(E24:L24)</f>
        <v>30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30</v>
      </c>
      <c r="O24" s="5" cm="1">
        <f t="array" aca="1" ref="O24" ca="1">IFERROR(SUM(LARGE(OFFSET(E24,0,0,1,'points tables'!$G$2),{1,2})/2*3),(IFERROR(SUM(LARGE(OFFSET(E24,0,0,1,'points tables'!$G$2),{1})/2*3),0)))</f>
        <v>45</v>
      </c>
      <c r="P24" s="78">
        <f ca="1">IF(D24=3,N24,O24)</f>
        <v>30</v>
      </c>
      <c r="Q24" s="6" cm="1">
        <f t="array" ref="Q24">IFERROR(SUM(LARGE(E24:L24,{1,2,3,4})),0)</f>
        <v>30</v>
      </c>
      <c r="R24" s="44"/>
      <c r="S24" s="44"/>
      <c r="T24" s="44"/>
      <c r="U24" s="44"/>
      <c r="V24" s="44">
        <v>9</v>
      </c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234</v>
      </c>
      <c r="C25" s="4" t="s">
        <v>7</v>
      </c>
      <c r="D25" s="5">
        <v>3</v>
      </c>
      <c r="E25" s="99">
        <f>IFERROR(VLOOKUP(Table_6[[#This Row],[L3 Event1]],Table16[#All],2,FALSE),0)</f>
        <v>0</v>
      </c>
      <c r="F25" s="99">
        <f>IFERROR(VLOOKUP(Table_6[[#This Row],[L3 Event2]],Table16[#All],2,FALSE),0)</f>
        <v>0</v>
      </c>
      <c r="G25" s="99">
        <f>IFERROR(VLOOKUP(Table_6[[#This Row],[L3 Event3]],Table16[#All],2,FALSE),0)</f>
        <v>0</v>
      </c>
      <c r="H25" s="99">
        <f>IFERROR(VLOOKUP(Table_6[[#This Row],[L2 Event1]],Table16[#All],3,FALSE),0)</f>
        <v>0</v>
      </c>
      <c r="I25" s="99">
        <f>IFERROR(VLOOKUP(Table_6[[#This Row],[L2 Event2]],Table16[#All],3,FALSE),0)</f>
        <v>30</v>
      </c>
      <c r="J25" s="99">
        <f>IFERROR(VLOOKUP(Table_6[[#This Row],[L2 Event3]],Table16[#All],3,FALSE),0)</f>
        <v>0</v>
      </c>
      <c r="K25" s="99">
        <f>IFERROR(VLOOKUP(Table_6[[#This Row],[L2 Event4]],Table16[#All],3,FALSE),0)</f>
        <v>0</v>
      </c>
      <c r="L25" s="99">
        <f>IFERROR(VLOOKUP(Table_6[[#This Row],[L1 Event1]],Table16[#All],4,FALSE),0)</f>
        <v>0</v>
      </c>
      <c r="M25" s="5">
        <f>SUM(E25:L25)</f>
        <v>30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30</v>
      </c>
      <c r="O25" s="5" cm="1">
        <f t="array" aca="1" ref="O25" ca="1">IFERROR(SUM(LARGE(OFFSET(E25,0,0,1,'points tables'!$G$2),{1,2})/2*3),(IFERROR(SUM(LARGE(OFFSET(E25,0,0,1,'points tables'!$G$2),{1})/2*3),0)))</f>
        <v>45</v>
      </c>
      <c r="P25" s="78">
        <f ca="1">IF(D25=3,N25,O25)</f>
        <v>30</v>
      </c>
      <c r="Q25" s="6" cm="1">
        <f t="array" ref="Q25">IFERROR(SUM(LARGE(E25:L25,{1,2,3,4})),0)</f>
        <v>30</v>
      </c>
      <c r="R25" s="44"/>
      <c r="S25" s="44"/>
      <c r="T25" s="44"/>
      <c r="U25" s="44"/>
      <c r="V25" s="44">
        <v>7</v>
      </c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1" t="s">
        <v>268</v>
      </c>
      <c r="C26" s="4" t="s">
        <v>7</v>
      </c>
      <c r="D26" s="5">
        <v>3</v>
      </c>
      <c r="E26" s="99">
        <f>IFERROR(VLOOKUP(Table_6[[#This Row],[L3 Event1]],Table16[#All],2,FALSE),0)</f>
        <v>0</v>
      </c>
      <c r="F26" s="99">
        <f>IFERROR(VLOOKUP(Table_6[[#This Row],[L3 Event2]],Table16[#All],2,FALSE),0)</f>
        <v>0</v>
      </c>
      <c r="G26" s="99">
        <f>IFERROR(VLOOKUP(Table_6[[#This Row],[L3 Event3]],Table16[#All],2,FALSE),0)</f>
        <v>0</v>
      </c>
      <c r="H26" s="99">
        <f>IFERROR(VLOOKUP(Table_6[[#This Row],[L2 Event1]],Table16[#All],3,FALSE),0)</f>
        <v>0</v>
      </c>
      <c r="I26" s="99">
        <f>IFERROR(VLOOKUP(Table_6[[#This Row],[L2 Event2]],Table16[#All],3,FALSE),0)</f>
        <v>0</v>
      </c>
      <c r="J26" s="99">
        <f>IFERROR(VLOOKUP(Table_6[[#This Row],[L2 Event3]],Table16[#All],3,FALSE),0)</f>
        <v>0</v>
      </c>
      <c r="K26" s="99">
        <f>IFERROR(VLOOKUP(Table_6[[#This Row],[L2 Event4]],Table16[#All],3,FALSE),0)</f>
        <v>15</v>
      </c>
      <c r="L26" s="99">
        <f>IFERROR(VLOOKUP(Table_6[[#This Row],[L1 Event1]],Table16[#All],4,FALSE),0)</f>
        <v>15</v>
      </c>
      <c r="M26" s="5">
        <f>SUM(E26:L26)</f>
        <v>30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30</v>
      </c>
      <c r="O26" s="5" cm="1">
        <f t="array" aca="1" ref="O26" ca="1">IFERROR(SUM(LARGE(OFFSET(E26,0,0,1,'points tables'!$G$2),{1,2})/2*3),(IFERROR(SUM(LARGE(OFFSET(E26,0,0,1,'points tables'!$G$2),{1})/2*3),0)))</f>
        <v>45</v>
      </c>
      <c r="P26" s="78">
        <f ca="1">IF(D26=3,N26,O26)</f>
        <v>30</v>
      </c>
      <c r="Q26" s="6" cm="1">
        <f t="array" ref="Q26">IFERROR(SUM(LARGE(E26:L26,{1,2,3,4})),0)</f>
        <v>30</v>
      </c>
      <c r="R26" s="44"/>
      <c r="S26" s="44"/>
      <c r="T26" s="44"/>
      <c r="U26" s="44"/>
      <c r="V26" s="44"/>
      <c r="W26" s="44"/>
      <c r="X26" s="44">
        <v>10</v>
      </c>
      <c r="Y26" s="44">
        <v>13</v>
      </c>
      <c r="Z26" s="8"/>
      <c r="AA26" s="8"/>
      <c r="AB26" s="8"/>
      <c r="AC26" s="8"/>
    </row>
    <row r="27" spans="1:29" ht="18.75" customHeight="1" x14ac:dyDescent="0.3">
      <c r="A27" s="3">
        <v>24</v>
      </c>
      <c r="B27" s="1" t="s">
        <v>235</v>
      </c>
      <c r="C27" s="4" t="s">
        <v>7</v>
      </c>
      <c r="D27" s="5">
        <v>3</v>
      </c>
      <c r="E27" s="99">
        <f>IFERROR(VLOOKUP(Table_6[[#This Row],[L3 Event1]],Table16[#All],2,FALSE),0)</f>
        <v>0</v>
      </c>
      <c r="F27" s="99">
        <f>IFERROR(VLOOKUP(Table_6[[#This Row],[L3 Event2]],Table16[#All],2,FALSE),0)</f>
        <v>0</v>
      </c>
      <c r="G27" s="99">
        <f>IFERROR(VLOOKUP(Table_6[[#This Row],[L3 Event3]],Table16[#All],2,FALSE),0)</f>
        <v>0</v>
      </c>
      <c r="H27" s="99">
        <f>IFERROR(VLOOKUP(Table_6[[#This Row],[L2 Event1]],Table16[#All],3,FALSE),0)</f>
        <v>0</v>
      </c>
      <c r="I27" s="99">
        <f>IFERROR(VLOOKUP(Table_6[[#This Row],[L2 Event2]],Table16[#All],3,FALSE),0)</f>
        <v>25</v>
      </c>
      <c r="J27" s="99">
        <f>IFERROR(VLOOKUP(Table_6[[#This Row],[L2 Event3]],Table16[#All],3,FALSE),0)</f>
        <v>0</v>
      </c>
      <c r="K27" s="99">
        <f>IFERROR(VLOOKUP(Table_6[[#This Row],[L2 Event4]],Table16[#All],3,FALSE),0)</f>
        <v>0</v>
      </c>
      <c r="L27" s="99">
        <f>IFERROR(VLOOKUP(Table_6[[#This Row],[L1 Event1]],Table16[#All],4,FALSE),0)</f>
        <v>0</v>
      </c>
      <c r="M27" s="5">
        <f>SUM(E27:L27)</f>
        <v>25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25</v>
      </c>
      <c r="O27" s="5" cm="1">
        <f t="array" aca="1" ref="O27" ca="1">IFERROR(SUM(LARGE(OFFSET(E27,0,0,1,'points tables'!$G$2),{1,2})/2*3),(IFERROR(SUM(LARGE(OFFSET(E27,0,0,1,'points tables'!$G$2),{1})/2*3),0)))</f>
        <v>37.5</v>
      </c>
      <c r="P27" s="78">
        <f ca="1">IF(D27=3,N27,O27)</f>
        <v>25</v>
      </c>
      <c r="Q27" s="6" cm="1">
        <f t="array" ref="Q27">IFERROR(SUM(LARGE(E27:L27,{1,2,3,4})),0)</f>
        <v>25</v>
      </c>
      <c r="R27" s="44"/>
      <c r="S27" s="44"/>
      <c r="T27" s="44"/>
      <c r="U27" s="44"/>
      <c r="V27" s="44">
        <v>8</v>
      </c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 t="s">
        <v>241</v>
      </c>
      <c r="C28" s="4" t="s">
        <v>7</v>
      </c>
      <c r="D28" s="5">
        <v>3</v>
      </c>
      <c r="E28" s="99">
        <f>IFERROR(VLOOKUP(Table_6[[#This Row],[L3 Event1]],Table16[#All],2,FALSE),0)</f>
        <v>0</v>
      </c>
      <c r="F28" s="99">
        <f>IFERROR(VLOOKUP(Table_6[[#This Row],[L3 Event2]],Table16[#All],2,FALSE),0)</f>
        <v>0</v>
      </c>
      <c r="G28" s="99">
        <f>IFERROR(VLOOKUP(Table_6[[#This Row],[L3 Event3]],Table16[#All],2,FALSE),0)</f>
        <v>0</v>
      </c>
      <c r="H28" s="99">
        <f>IFERROR(VLOOKUP(Table_6[[#This Row],[L2 Event1]],Table16[#All],3,FALSE),0)</f>
        <v>0</v>
      </c>
      <c r="I28" s="99">
        <f>IFERROR(VLOOKUP(Table_6[[#This Row],[L2 Event2]],Table16[#All],3,FALSE),0)</f>
        <v>0</v>
      </c>
      <c r="J28" s="99">
        <f>IFERROR(VLOOKUP(Table_6[[#This Row],[L2 Event3]],Table16[#All],3,FALSE),0)</f>
        <v>0</v>
      </c>
      <c r="K28" s="99">
        <f>IFERROR(VLOOKUP(Table_6[[#This Row],[L2 Event4]],Table16[#All],3,FALSE),0)</f>
        <v>0</v>
      </c>
      <c r="L28" s="99">
        <f>IFERROR(VLOOKUP(Table_6[[#This Row],[L1 Event1]],Table16[#All],4,FALSE),0)</f>
        <v>20</v>
      </c>
      <c r="M28" s="5">
        <f>SUM(E28:L28)</f>
        <v>20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20</v>
      </c>
      <c r="O28" s="5" cm="1">
        <f t="array" aca="1" ref="O28" ca="1">IFERROR(SUM(LARGE(OFFSET(E28,0,0,1,'points tables'!$G$2),{1,2})/2*3),(IFERROR(SUM(LARGE(OFFSET(E28,0,0,1,'points tables'!$G$2),{1})/2*3),0)))</f>
        <v>30</v>
      </c>
      <c r="P28" s="78">
        <f ca="1">IF(D28=3,N28,O28)</f>
        <v>20</v>
      </c>
      <c r="Q28" s="6" cm="1">
        <f t="array" ref="Q28">IFERROR(SUM(LARGE(E28:L28,{1,2,3,4})),0)</f>
        <v>20</v>
      </c>
      <c r="R28" s="44"/>
      <c r="S28" s="44"/>
      <c r="T28" s="44"/>
      <c r="U28" s="44"/>
      <c r="V28" s="44"/>
      <c r="W28" s="44"/>
      <c r="X28" s="44"/>
      <c r="Y28" s="44">
        <v>11</v>
      </c>
      <c r="Z28" s="8"/>
      <c r="AA28" s="8"/>
      <c r="AB28" s="8"/>
      <c r="AC28" s="8"/>
    </row>
    <row r="29" spans="1:29" ht="18.75" customHeight="1" x14ac:dyDescent="0.3">
      <c r="A29" s="3">
        <v>26</v>
      </c>
      <c r="B29" s="1" t="s">
        <v>194</v>
      </c>
      <c r="C29" s="4" t="s">
        <v>7</v>
      </c>
      <c r="D29" s="5">
        <v>3</v>
      </c>
      <c r="E29" s="99">
        <f>IFERROR(VLOOKUP(Table_6[[#This Row],[L3 Event1]],Table16[#All],2,FALSE),0)</f>
        <v>0</v>
      </c>
      <c r="F29" s="99">
        <f>IFERROR(VLOOKUP(Table_6[[#This Row],[L3 Event2]],Table16[#All],2,FALSE),0)</f>
        <v>15</v>
      </c>
      <c r="G29" s="99">
        <f>IFERROR(VLOOKUP(Table_6[[#This Row],[L3 Event3]],Table16[#All],2,FALSE),0)</f>
        <v>0</v>
      </c>
      <c r="H29" s="99">
        <f>IFERROR(VLOOKUP(Table_6[[#This Row],[L2 Event1]],Table16[#All],3,FALSE),0)</f>
        <v>0</v>
      </c>
      <c r="I29" s="99">
        <f>IFERROR(VLOOKUP(Table_6[[#This Row],[L2 Event2]],Table16[#All],3,FALSE),0)</f>
        <v>0</v>
      </c>
      <c r="J29" s="99">
        <f>IFERROR(VLOOKUP(Table_6[[#This Row],[L2 Event3]],Table16[#All],3,FALSE),0)</f>
        <v>0</v>
      </c>
      <c r="K29" s="99">
        <f>IFERROR(VLOOKUP(Table_6[[#This Row],[L2 Event4]],Table16[#All],3,FALSE),0)</f>
        <v>0</v>
      </c>
      <c r="L29" s="99">
        <f>IFERROR(VLOOKUP(Table_6[[#This Row],[L1 Event1]],Table16[#All],4,FALSE),0)</f>
        <v>0</v>
      </c>
      <c r="M29" s="5">
        <f>SUM(E29:L29)</f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78">
        <f ca="1">IF(D29=3,N29,O29)</f>
        <v>15</v>
      </c>
      <c r="Q29" s="6" cm="1">
        <f t="array" ref="Q29">IFERROR(SUM(LARGE(E29:L29,{1,2,3,4})),0)</f>
        <v>15</v>
      </c>
      <c r="R29" s="44"/>
      <c r="S29" s="44">
        <v>6</v>
      </c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8" t="s">
        <v>203</v>
      </c>
      <c r="C30" s="4" t="s">
        <v>7</v>
      </c>
      <c r="D30" s="5">
        <v>3</v>
      </c>
      <c r="E30" s="99">
        <f>IFERROR(VLOOKUP(Table_6[[#This Row],[L3 Event1]],Table16[#All],2,FALSE),0)</f>
        <v>0</v>
      </c>
      <c r="F30" s="99">
        <f>IFERROR(VLOOKUP(Table_6[[#This Row],[L3 Event2]],Table16[#All],2,FALSE),0)</f>
        <v>0</v>
      </c>
      <c r="G30" s="99">
        <f>IFERROR(VLOOKUP(Table_6[[#This Row],[L3 Event3]],Table16[#All],2,FALSE),0)</f>
        <v>15</v>
      </c>
      <c r="H30" s="99">
        <f>IFERROR(VLOOKUP(Table_6[[#This Row],[L2 Event1]],Table16[#All],3,FALSE),0)</f>
        <v>0</v>
      </c>
      <c r="I30" s="99">
        <f>IFERROR(VLOOKUP(Table_6[[#This Row],[L2 Event2]],Table16[#All],3,FALSE),0)</f>
        <v>0</v>
      </c>
      <c r="J30" s="99">
        <f>IFERROR(VLOOKUP(Table_6[[#This Row],[L2 Event3]],Table16[#All],3,FALSE),0)</f>
        <v>0</v>
      </c>
      <c r="K30" s="99">
        <f>IFERROR(VLOOKUP(Table_6[[#This Row],[L2 Event4]],Table16[#All],3,FALSE),0)</f>
        <v>0</v>
      </c>
      <c r="L30" s="99">
        <f>IFERROR(VLOOKUP(Table_6[[#This Row],[L1 Event1]],Table16[#All],4,FALSE),0)</f>
        <v>0</v>
      </c>
      <c r="M30" s="5">
        <f>SUM(E30:L30)</f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78">
        <f ca="1">IF(D30=3,N30,O30)</f>
        <v>15</v>
      </c>
      <c r="Q30" s="6" cm="1">
        <f t="array" ref="Q30">IFERROR(SUM(LARGE(E30:L30,{1,2,3,4})),0)</f>
        <v>15</v>
      </c>
      <c r="R30" s="44"/>
      <c r="S30" s="44"/>
      <c r="T30" s="44">
        <v>7</v>
      </c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1" t="s">
        <v>192</v>
      </c>
      <c r="C31" s="4" t="s">
        <v>7</v>
      </c>
      <c r="D31" s="5">
        <v>3</v>
      </c>
      <c r="E31" s="99">
        <f>IFERROR(VLOOKUP(Table_6[[#This Row],[L3 Event1]],Table16[#All],2,FALSE),0)</f>
        <v>0</v>
      </c>
      <c r="F31" s="99">
        <f>IFERROR(VLOOKUP(Table_6[[#This Row],[L3 Event2]],Table16[#All],2,FALSE),0)</f>
        <v>10</v>
      </c>
      <c r="G31" s="99">
        <f>IFERROR(VLOOKUP(Table_6[[#This Row],[L3 Event3]],Table16[#All],2,FALSE),0)</f>
        <v>0</v>
      </c>
      <c r="H31" s="99">
        <f>IFERROR(VLOOKUP(Table_6[[#This Row],[L2 Event1]],Table16[#All],3,FALSE),0)</f>
        <v>0</v>
      </c>
      <c r="I31" s="99">
        <f>IFERROR(VLOOKUP(Table_6[[#This Row],[L2 Event2]],Table16[#All],3,FALSE),0)</f>
        <v>0</v>
      </c>
      <c r="J31" s="99">
        <f>IFERROR(VLOOKUP(Table_6[[#This Row],[L2 Event3]],Table16[#All],3,FALSE),0)</f>
        <v>5</v>
      </c>
      <c r="K31" s="99">
        <f>IFERROR(VLOOKUP(Table_6[[#This Row],[L2 Event4]],Table16[#All],3,FALSE),0)</f>
        <v>0</v>
      </c>
      <c r="L31" s="99">
        <f>IFERROR(VLOOKUP(Table_6[[#This Row],[L1 Event1]],Table16[#All],4,FALSE),0)</f>
        <v>0</v>
      </c>
      <c r="M31" s="5">
        <f>SUM(E31:L31)</f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15</v>
      </c>
      <c r="O31" s="5" cm="1">
        <f t="array" aca="1" ref="O31" ca="1">IFERROR(SUM(LARGE(OFFSET(E31,0,0,1,'points tables'!$G$2),{1,2})/2*3),(IFERROR(SUM(LARGE(OFFSET(E31,0,0,1,'points tables'!$G$2),{1})/2*3),0)))</f>
        <v>22.5</v>
      </c>
      <c r="P31" s="78">
        <f ca="1">IF(D31=3,N31,O31)</f>
        <v>15</v>
      </c>
      <c r="Q31" s="6" cm="1">
        <f t="array" ref="Q31">IFERROR(SUM(LARGE(E31:L31,{1,2,3,4})),0)</f>
        <v>15</v>
      </c>
      <c r="R31" s="44"/>
      <c r="S31" s="44">
        <v>8</v>
      </c>
      <c r="T31" s="44"/>
      <c r="U31" s="44"/>
      <c r="V31" s="44"/>
      <c r="W31" s="44">
        <v>15</v>
      </c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1" t="s">
        <v>251</v>
      </c>
      <c r="C32" s="4" t="s">
        <v>7</v>
      </c>
      <c r="D32" s="5">
        <v>3</v>
      </c>
      <c r="E32" s="99">
        <f>IFERROR(VLOOKUP(Table_6[[#This Row],[L3 Event1]],Table16[#All],2,FALSE),0)</f>
        <v>0</v>
      </c>
      <c r="F32" s="99">
        <f>IFERROR(VLOOKUP(Table_6[[#This Row],[L3 Event2]],Table16[#All],2,FALSE),0)</f>
        <v>0</v>
      </c>
      <c r="G32" s="99">
        <f>IFERROR(VLOOKUP(Table_6[[#This Row],[L3 Event3]],Table16[#All],2,FALSE),0)</f>
        <v>0</v>
      </c>
      <c r="H32" s="99">
        <f>IFERROR(VLOOKUP(Table_6[[#This Row],[L2 Event1]],Table16[#All],3,FALSE),0)</f>
        <v>0</v>
      </c>
      <c r="I32" s="99">
        <f>IFERROR(VLOOKUP(Table_6[[#This Row],[L2 Event2]],Table16[#All],3,FALSE),0)</f>
        <v>0</v>
      </c>
      <c r="J32" s="99">
        <f>IFERROR(VLOOKUP(Table_6[[#This Row],[L2 Event3]],Table16[#All],3,FALSE),0)</f>
        <v>15</v>
      </c>
      <c r="K32" s="99">
        <f>IFERROR(VLOOKUP(Table_6[[#This Row],[L2 Event4]],Table16[#All],3,FALSE),0)</f>
        <v>0</v>
      </c>
      <c r="L32" s="99">
        <f>IFERROR(VLOOKUP(Table_6[[#This Row],[L1 Event1]],Table16[#All],4,FALSE),0)</f>
        <v>0</v>
      </c>
      <c r="M32" s="5">
        <f>SUM(E32:L32)</f>
        <v>15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15</v>
      </c>
      <c r="O32" s="5" cm="1">
        <f t="array" aca="1" ref="O32" ca="1">IFERROR(SUM(LARGE(OFFSET(E32,0,0,1,'points tables'!$G$2),{1,2})/2*3),(IFERROR(SUM(LARGE(OFFSET(E32,0,0,1,'points tables'!$G$2),{1})/2*3),0)))</f>
        <v>22.5</v>
      </c>
      <c r="P32" s="78">
        <f ca="1">IF(D32=3,N32,O32)</f>
        <v>15</v>
      </c>
      <c r="Q32" s="6" cm="1">
        <f t="array" ref="Q32">IFERROR(SUM(LARGE(E32:L32,{1,2,3,4})),0)</f>
        <v>15</v>
      </c>
      <c r="R32" s="44"/>
      <c r="S32" s="44"/>
      <c r="T32" s="44"/>
      <c r="U32" s="44"/>
      <c r="V32" s="44"/>
      <c r="W32" s="44">
        <v>10</v>
      </c>
      <c r="X32" s="44"/>
      <c r="Y32" s="44"/>
      <c r="Z32" s="8"/>
      <c r="AA32" s="8"/>
      <c r="AB32" s="8"/>
      <c r="AC32" s="8"/>
    </row>
    <row r="33" spans="1:29" ht="18.75" customHeight="1" x14ac:dyDescent="0.3">
      <c r="A33" s="3">
        <v>30</v>
      </c>
      <c r="B33" s="20" t="s">
        <v>144</v>
      </c>
      <c r="C33" s="32" t="s">
        <v>7</v>
      </c>
      <c r="D33" s="10">
        <v>3</v>
      </c>
      <c r="E33" s="99">
        <f>IFERROR(VLOOKUP(Table_6[[#This Row],[L3 Event1]],Table16[#All],2,FALSE),0)</f>
        <v>0</v>
      </c>
      <c r="F33" s="99">
        <f>IFERROR(VLOOKUP(Table_6[[#This Row],[L3 Event2]],Table16[#All],2,FALSE),0)</f>
        <v>0</v>
      </c>
      <c r="G33" s="99">
        <f>IFERROR(VLOOKUP(Table_6[[#This Row],[L3 Event3]],Table16[#All],2,FALSE),0)</f>
        <v>0</v>
      </c>
      <c r="H33" s="99">
        <f>IFERROR(VLOOKUP(Table_6[[#This Row],[L2 Event1]],Table16[#All],3,FALSE),0)</f>
        <v>0</v>
      </c>
      <c r="I33" s="99">
        <f>IFERROR(VLOOKUP(Table_6[[#This Row],[L2 Event2]],Table16[#All],3,FALSE),0)</f>
        <v>0</v>
      </c>
      <c r="J33" s="99">
        <f>IFERROR(VLOOKUP(Table_6[[#This Row],[L2 Event3]],Table16[#All],3,FALSE),0)</f>
        <v>5</v>
      </c>
      <c r="K33" s="99">
        <f>IFERROR(VLOOKUP(Table_6[[#This Row],[L2 Event4]],Table16[#All],3,FALSE),0)</f>
        <v>0</v>
      </c>
      <c r="L33" s="99">
        <f>IFERROR(VLOOKUP(Table_6[[#This Row],[L1 Event1]],Table16[#All],4,FALSE),0)</f>
        <v>0</v>
      </c>
      <c r="M33" s="5">
        <f>SUM(E33:L33)</f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5</v>
      </c>
      <c r="O33" s="5" cm="1">
        <f t="array" aca="1" ref="O33" ca="1">IFERROR(SUM(LARGE(OFFSET(E33,0,0,1,'points tables'!$G$2),{1,2})/2*3),(IFERROR(SUM(LARGE(OFFSET(E33,0,0,1,'points tables'!$G$2),{1})/2*3),0)))</f>
        <v>7.5</v>
      </c>
      <c r="P33" s="78">
        <f ca="1">IF(D33=3,N33,O33)</f>
        <v>5</v>
      </c>
      <c r="Q33" s="6" cm="1">
        <f t="array" ref="Q33">IFERROR(SUM(LARGE(E33:L33,{1,2,3,4})),0)</f>
        <v>5</v>
      </c>
      <c r="R33" s="44"/>
      <c r="S33" s="44"/>
      <c r="T33" s="44"/>
      <c r="U33" s="44"/>
      <c r="V33" s="44"/>
      <c r="W33" s="44">
        <v>14</v>
      </c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8" t="s">
        <v>252</v>
      </c>
      <c r="C34" s="4" t="s">
        <v>7</v>
      </c>
      <c r="D34" s="5">
        <v>3</v>
      </c>
      <c r="E34" s="99">
        <f>IFERROR(VLOOKUP(Table_6[[#This Row],[L3 Event1]],Table16[#All],2,FALSE),0)</f>
        <v>0</v>
      </c>
      <c r="F34" s="99">
        <f>IFERROR(VLOOKUP(Table_6[[#This Row],[L3 Event2]],Table16[#All],2,FALSE),0)</f>
        <v>0</v>
      </c>
      <c r="G34" s="99">
        <f>IFERROR(VLOOKUP(Table_6[[#This Row],[L3 Event3]],Table16[#All],2,FALSE),0)</f>
        <v>0</v>
      </c>
      <c r="H34" s="99">
        <f>IFERROR(VLOOKUP(Table_6[[#This Row],[L2 Event1]],Table16[#All],3,FALSE),0)</f>
        <v>0</v>
      </c>
      <c r="I34" s="99">
        <f>IFERROR(VLOOKUP(Table_6[[#This Row],[L2 Event2]],Table16[#All],3,FALSE),0)</f>
        <v>0</v>
      </c>
      <c r="J34" s="99">
        <f>IFERROR(VLOOKUP(Table_6[[#This Row],[L2 Event3]],Table16[#All],3,FALSE),0)</f>
        <v>5</v>
      </c>
      <c r="K34" s="99">
        <f>IFERROR(VLOOKUP(Table_6[[#This Row],[L2 Event4]],Table16[#All],3,FALSE),0)</f>
        <v>0</v>
      </c>
      <c r="L34" s="99">
        <f>IFERROR(VLOOKUP(Table_6[[#This Row],[L1 Event1]],Table16[#All],4,FALSE),0)</f>
        <v>0</v>
      </c>
      <c r="M34" s="5">
        <f>SUM(E34:L34)</f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5</v>
      </c>
      <c r="O34" s="5" cm="1">
        <f t="array" aca="1" ref="O34" ca="1">IFERROR(SUM(LARGE(OFFSET(E34,0,0,1,'points tables'!$G$2),{1,2})/2*3),(IFERROR(SUM(LARGE(OFFSET(E34,0,0,1,'points tables'!$G$2),{1})/2*3),0)))</f>
        <v>7.5</v>
      </c>
      <c r="P34" s="78">
        <f ca="1">IF(D34=3,N34,O34)</f>
        <v>5</v>
      </c>
      <c r="Q34" s="6" cm="1">
        <f t="array" ref="Q34">IFERROR(SUM(LARGE(E34:L34,{1,2,3,4})),0)</f>
        <v>5</v>
      </c>
      <c r="R34" s="44"/>
      <c r="S34" s="44"/>
      <c r="T34" s="44"/>
      <c r="U34" s="44"/>
      <c r="V34" s="44"/>
      <c r="W34" s="44">
        <v>13</v>
      </c>
      <c r="X34" s="44"/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8" t="s">
        <v>253</v>
      </c>
      <c r="C35" s="4" t="s">
        <v>7</v>
      </c>
      <c r="D35" s="5">
        <v>3</v>
      </c>
      <c r="E35" s="99">
        <f>IFERROR(VLOOKUP(Table_6[[#This Row],[L3 Event1]],Table16[#All],2,FALSE),0)</f>
        <v>0</v>
      </c>
      <c r="F35" s="99">
        <f>IFERROR(VLOOKUP(Table_6[[#This Row],[L3 Event2]],Table16[#All],2,FALSE),0)</f>
        <v>0</v>
      </c>
      <c r="G35" s="99">
        <f>IFERROR(VLOOKUP(Table_6[[#This Row],[L3 Event3]],Table16[#All],2,FALSE),0)</f>
        <v>0</v>
      </c>
      <c r="H35" s="99">
        <f>IFERROR(VLOOKUP(Table_6[[#This Row],[L2 Event1]],Table16[#All],3,FALSE),0)</f>
        <v>0</v>
      </c>
      <c r="I35" s="99">
        <f>IFERROR(VLOOKUP(Table_6[[#This Row],[L2 Event2]],Table16[#All],3,FALSE),0)</f>
        <v>0</v>
      </c>
      <c r="J35" s="99">
        <f>IFERROR(VLOOKUP(Table_6[[#This Row],[L2 Event3]],Table16[#All],3,FALSE),0)</f>
        <v>5</v>
      </c>
      <c r="K35" s="99">
        <f>IFERROR(VLOOKUP(Table_6[[#This Row],[L2 Event4]],Table16[#All],3,FALSE),0)</f>
        <v>0</v>
      </c>
      <c r="L35" s="99">
        <f>IFERROR(VLOOKUP(Table_6[[#This Row],[L1 Event1]],Table16[#All],4,FALSE),0)</f>
        <v>0</v>
      </c>
      <c r="M35" s="5">
        <f>SUM(E35:L35)</f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5</v>
      </c>
      <c r="O35" s="5" cm="1">
        <f t="array" aca="1" ref="O35" ca="1">IFERROR(SUM(LARGE(OFFSET(E35,0,0,1,'points tables'!$G$2),{1,2})/2*3),(IFERROR(SUM(LARGE(OFFSET(E35,0,0,1,'points tables'!$G$2),{1})/2*3),0)))</f>
        <v>7.5</v>
      </c>
      <c r="P35" s="78">
        <f ca="1">IF(D35=3,N35,O35)</f>
        <v>5</v>
      </c>
      <c r="Q35" s="6" cm="1">
        <f t="array" ref="Q35">IFERROR(SUM(LARGE(E35:L35,{1,2,3,4})),0)</f>
        <v>5</v>
      </c>
      <c r="R35" s="44"/>
      <c r="S35" s="44"/>
      <c r="T35" s="44"/>
      <c r="U35" s="44"/>
      <c r="V35" s="44"/>
      <c r="W35" s="44">
        <v>16</v>
      </c>
      <c r="X35" s="44"/>
      <c r="Y35" s="44"/>
      <c r="Z35" s="8"/>
      <c r="AA35" s="8"/>
      <c r="AB35" s="8"/>
      <c r="AC35" s="8"/>
    </row>
    <row r="36" spans="1:29" ht="18.75" customHeight="1" x14ac:dyDescent="0.3">
      <c r="A36" s="3">
        <v>33</v>
      </c>
      <c r="B36" s="50"/>
      <c r="C36" s="4" t="s">
        <v>7</v>
      </c>
      <c r="D36" s="5">
        <v>3</v>
      </c>
      <c r="E36" s="99">
        <f>IFERROR(VLOOKUP(Table_6[[#This Row],[L3 Event1]],Table16[#All],2,FALSE),0)</f>
        <v>0</v>
      </c>
      <c r="F36" s="99">
        <f>IFERROR(VLOOKUP(Table_6[[#This Row],[L3 Event2]],Table16[#All],2,FALSE),0)</f>
        <v>0</v>
      </c>
      <c r="G36" s="99">
        <f>IFERROR(VLOOKUP(Table_6[[#This Row],[L3 Event3]],Table16[#All],2,FALSE),0)</f>
        <v>0</v>
      </c>
      <c r="H36" s="99">
        <f>IFERROR(VLOOKUP(Table_6[[#This Row],[L2 Event1]],Table16[#All],3,FALSE),0)</f>
        <v>0</v>
      </c>
      <c r="I36" s="99">
        <f>IFERROR(VLOOKUP(Table_6[[#This Row],[L2 Event2]],Table16[#All],3,FALSE),0)</f>
        <v>0</v>
      </c>
      <c r="J36" s="99">
        <f>IFERROR(VLOOKUP(Table_6[[#This Row],[L2 Event3]],Table16[#All],3,FALSE),0)</f>
        <v>0</v>
      </c>
      <c r="K36" s="99">
        <f>IFERROR(VLOOKUP(Table_6[[#This Row],[L2 Event4]],Table16[#All],3,FALSE),0)</f>
        <v>0</v>
      </c>
      <c r="L36" s="99">
        <f>IFERROR(VLOOKUP(Table_6[[#This Row],[L1 Event1]],Table16[#All],4,FALSE),0)</f>
        <v>0</v>
      </c>
      <c r="M36" s="5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8">
        <f ca="1">IF(D36=3,N36,O36)</f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8"/>
      <c r="AA36" s="8"/>
      <c r="AB36" s="8"/>
      <c r="AC36" s="8"/>
    </row>
    <row r="37" spans="1:29" ht="18.75" customHeight="1" x14ac:dyDescent="0.3">
      <c r="A37" s="3">
        <v>34</v>
      </c>
      <c r="B37" s="1"/>
      <c r="C37" s="4" t="s">
        <v>7</v>
      </c>
      <c r="D37" s="5">
        <v>3</v>
      </c>
      <c r="E37" s="99">
        <f>IFERROR(VLOOKUP(Table_6[[#This Row],[L3 Event1]],Table16[#All],2,FALSE),0)</f>
        <v>0</v>
      </c>
      <c r="F37" s="99">
        <f>IFERROR(VLOOKUP(Table_6[[#This Row],[L3 Event2]],Table16[#All],2,FALSE),0)</f>
        <v>0</v>
      </c>
      <c r="G37" s="99">
        <f>IFERROR(VLOOKUP(Table_6[[#This Row],[L3 Event3]],Table16[#All],2,FALSE),0)</f>
        <v>0</v>
      </c>
      <c r="H37" s="99">
        <f>IFERROR(VLOOKUP(Table_6[[#This Row],[L2 Event1]],Table16[#All],3,FALSE),0)</f>
        <v>0</v>
      </c>
      <c r="I37" s="99">
        <f>IFERROR(VLOOKUP(Table_6[[#This Row],[L2 Event2]],Table16[#All],3,FALSE),0)</f>
        <v>0</v>
      </c>
      <c r="J37" s="99">
        <f>IFERROR(VLOOKUP(Table_6[[#This Row],[L2 Event3]],Table16[#All],3,FALSE),0)</f>
        <v>0</v>
      </c>
      <c r="K37" s="99">
        <f>IFERROR(VLOOKUP(Table_6[[#This Row],[L2 Event4]],Table16[#All],3,FALSE),0)</f>
        <v>0</v>
      </c>
      <c r="L37" s="99">
        <f>IFERROR(VLOOKUP(Table_6[[#This Row],[L1 Event1]],Table16[#All],4,FALSE),0)</f>
        <v>0</v>
      </c>
      <c r="M37" s="5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8">
        <f ca="1">IF(D37=3,N37,O37)</f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8"/>
      <c r="AA37" s="8"/>
      <c r="AB37" s="8"/>
      <c r="AC37" s="8"/>
    </row>
    <row r="38" spans="1:29" ht="18.75" customHeight="1" x14ac:dyDescent="0.3">
      <c r="A38" s="3">
        <v>35</v>
      </c>
      <c r="B38" s="1"/>
      <c r="C38" s="4" t="s">
        <v>7</v>
      </c>
      <c r="D38" s="5">
        <v>3</v>
      </c>
      <c r="E38" s="99">
        <f>IFERROR(VLOOKUP(Table_6[[#This Row],[L3 Event1]],Table16[#All],2,FALSE),0)</f>
        <v>0</v>
      </c>
      <c r="F38" s="99">
        <f>IFERROR(VLOOKUP(Table_6[[#This Row],[L3 Event2]],Table16[#All],2,FALSE),0)</f>
        <v>0</v>
      </c>
      <c r="G38" s="99">
        <f>IFERROR(VLOOKUP(Table_6[[#This Row],[L3 Event3]],Table16[#All],2,FALSE),0)</f>
        <v>0</v>
      </c>
      <c r="H38" s="99">
        <f>IFERROR(VLOOKUP(Table_6[[#This Row],[L2 Event1]],Table16[#All],3,FALSE),0)</f>
        <v>0</v>
      </c>
      <c r="I38" s="99">
        <f>IFERROR(VLOOKUP(Table_6[[#This Row],[L2 Event2]],Table16[#All],3,FALSE),0)</f>
        <v>0</v>
      </c>
      <c r="J38" s="99">
        <f>IFERROR(VLOOKUP(Table_6[[#This Row],[L2 Event3]],Table16[#All],3,FALSE),0)</f>
        <v>0</v>
      </c>
      <c r="K38" s="99">
        <f>IFERROR(VLOOKUP(Table_6[[#This Row],[L2 Event4]],Table16[#All],3,FALSE),0)</f>
        <v>0</v>
      </c>
      <c r="L38" s="99">
        <f>IFERROR(VLOOKUP(Table_6[[#This Row],[L1 Event1]],Table16[#All],4,FALSE),0)</f>
        <v>0</v>
      </c>
      <c r="M38" s="5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8">
        <f ca="1">IF(D38=3,N38,O38)</f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  <c r="AC38" s="8"/>
    </row>
    <row r="39" spans="1:29" ht="18.75" customHeight="1" x14ac:dyDescent="0.3">
      <c r="A39" s="3">
        <v>36</v>
      </c>
      <c r="B39" s="8"/>
      <c r="C39" s="4" t="s">
        <v>7</v>
      </c>
      <c r="D39" s="5">
        <v>3</v>
      </c>
      <c r="E39" s="99">
        <f>IFERROR(VLOOKUP(Table_6[[#This Row],[L3 Event1]],Table16[#All],2,FALSE),0)</f>
        <v>0</v>
      </c>
      <c r="F39" s="99">
        <f>IFERROR(VLOOKUP(Table_6[[#This Row],[L3 Event2]],Table16[#All],2,FALSE),0)</f>
        <v>0</v>
      </c>
      <c r="G39" s="99">
        <f>IFERROR(VLOOKUP(Table_6[[#This Row],[L3 Event3]],Table16[#All],2,FALSE),0)</f>
        <v>0</v>
      </c>
      <c r="H39" s="99">
        <f>IFERROR(VLOOKUP(Table_6[[#This Row],[L2 Event1]],Table16[#All],3,FALSE),0)</f>
        <v>0</v>
      </c>
      <c r="I39" s="99">
        <f>IFERROR(VLOOKUP(Table_6[[#This Row],[L2 Event2]],Table16[#All],3,FALSE),0)</f>
        <v>0</v>
      </c>
      <c r="J39" s="99">
        <f>IFERROR(VLOOKUP(Table_6[[#This Row],[L2 Event3]],Table16[#All],3,FALSE),0)</f>
        <v>0</v>
      </c>
      <c r="K39" s="99">
        <f>IFERROR(VLOOKUP(Table_6[[#This Row],[L2 Event4]],Table16[#All],3,FALSE),0)</f>
        <v>0</v>
      </c>
      <c r="L39" s="99">
        <f>IFERROR(VLOOKUP(Table_6[[#This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8">
        <f ca="1">IF(D39=3,N39,O39)</f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  <c r="AC39" s="8"/>
    </row>
    <row r="40" spans="1:29" ht="18.75" customHeight="1" x14ac:dyDescent="0.3">
      <c r="A40" s="3">
        <v>37</v>
      </c>
      <c r="B40" s="8"/>
      <c r="C40" s="4" t="s">
        <v>7</v>
      </c>
      <c r="D40" s="5">
        <v>3</v>
      </c>
      <c r="E40" s="99">
        <f>IFERROR(VLOOKUP(Table_6[[#This Row],[L3 Event1]],Table16[#All],2,FALSE),0)</f>
        <v>0</v>
      </c>
      <c r="F40" s="99">
        <f>IFERROR(VLOOKUP(Table_6[[#This Row],[L3 Event2]],Table16[#All],2,FALSE),0)</f>
        <v>0</v>
      </c>
      <c r="G40" s="99">
        <f>IFERROR(VLOOKUP(Table_6[[#This Row],[L3 Event3]],Table16[#All],2,FALSE),0)</f>
        <v>0</v>
      </c>
      <c r="H40" s="99">
        <f>IFERROR(VLOOKUP(Table_6[[#This Row],[L2 Event1]],Table16[#All],3,FALSE),0)</f>
        <v>0</v>
      </c>
      <c r="I40" s="99">
        <f>IFERROR(VLOOKUP(Table_6[[#This Row],[L2 Event2]],Table16[#All],3,FALSE),0)</f>
        <v>0</v>
      </c>
      <c r="J40" s="99">
        <f>IFERROR(VLOOKUP(Table_6[[#This Row],[L2 Event3]],Table16[#All],3,FALSE),0)</f>
        <v>0</v>
      </c>
      <c r="K40" s="99">
        <f>IFERROR(VLOOKUP(Table_6[[#This Row],[L2 Event4]],Table16[#All],3,FALSE),0)</f>
        <v>0</v>
      </c>
      <c r="L40" s="99">
        <f>IFERROR(VLOOKUP(Table_6[[#This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8">
        <f ca="1">IF(D40=3,N40,O40)</f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  <c r="AC40" s="8"/>
    </row>
    <row r="41" spans="1:29" ht="18.75" customHeight="1" x14ac:dyDescent="0.3">
      <c r="A41" s="3">
        <v>38</v>
      </c>
      <c r="B41" s="8"/>
      <c r="C41" s="4" t="s">
        <v>7</v>
      </c>
      <c r="D41" s="5">
        <v>3</v>
      </c>
      <c r="E41" s="99">
        <f>IFERROR(VLOOKUP(Table_6[[#This Row],[L3 Event1]],Table16[#All],2,FALSE),0)</f>
        <v>0</v>
      </c>
      <c r="F41" s="99">
        <f>IFERROR(VLOOKUP(Table_6[[#This Row],[L3 Event2]],Table16[#All],2,FALSE),0)</f>
        <v>0</v>
      </c>
      <c r="G41" s="99">
        <f>IFERROR(VLOOKUP(Table_6[[#This Row],[L3 Event3]],Table16[#All],2,FALSE),0)</f>
        <v>0</v>
      </c>
      <c r="H41" s="99">
        <f>IFERROR(VLOOKUP(Table_6[[#This Row],[L2 Event1]],Table16[#All],3,FALSE),0)</f>
        <v>0</v>
      </c>
      <c r="I41" s="99">
        <f>IFERROR(VLOOKUP(Table_6[[#This Row],[L2 Event2]],Table16[#All],3,FALSE),0)</f>
        <v>0</v>
      </c>
      <c r="J41" s="99">
        <f>IFERROR(VLOOKUP(Table_6[[#This Row],[L2 Event3]],Table16[#All],3,FALSE),0)</f>
        <v>0</v>
      </c>
      <c r="K41" s="99">
        <f>IFERROR(VLOOKUP(Table_6[[#This Row],[L2 Event4]],Table16[#All],3,FALSE),0)</f>
        <v>0</v>
      </c>
      <c r="L41" s="99">
        <f>IFERROR(VLOOKUP(Table_6[[#This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8">
        <f ca="1">IF(D41=3,N41,O41)</f>
        <v>0</v>
      </c>
      <c r="Q41" s="6" cm="1">
        <f t="array" ref="Q41">IFERROR(SUM(LARGE(E41:L41,{1,2,3,4})),0)</f>
        <v>0</v>
      </c>
      <c r="R41" s="44"/>
      <c r="S41" s="44"/>
      <c r="T41" s="44"/>
      <c r="U41" s="44"/>
      <c r="V41" s="44"/>
      <c r="W41" s="44"/>
      <c r="X41" s="44"/>
      <c r="Y41" s="44"/>
      <c r="Z41" s="8"/>
      <c r="AA41" s="8"/>
      <c r="AB41" s="8"/>
      <c r="AC41" s="8"/>
    </row>
    <row r="42" spans="1:29" ht="18.75" customHeight="1" x14ac:dyDescent="0.3">
      <c r="A42" s="3">
        <v>39</v>
      </c>
      <c r="B42" s="8"/>
      <c r="C42" s="4" t="s">
        <v>7</v>
      </c>
      <c r="D42" s="5">
        <v>3</v>
      </c>
      <c r="E42" s="99">
        <f>IFERROR(VLOOKUP(Table_6[[#This Row],[L3 Event1]],Table16[#All],2,FALSE),0)</f>
        <v>0</v>
      </c>
      <c r="F42" s="99">
        <f>IFERROR(VLOOKUP(Table_6[[#This Row],[L3 Event2]],Table16[#All],2,FALSE),0)</f>
        <v>0</v>
      </c>
      <c r="G42" s="99">
        <f>IFERROR(VLOOKUP(Table_6[[#This Row],[L3 Event3]],Table16[#All],2,FALSE),0)</f>
        <v>0</v>
      </c>
      <c r="H42" s="99">
        <f>IFERROR(VLOOKUP(Table_6[[#This Row],[L2 Event1]],Table16[#All],3,FALSE),0)</f>
        <v>0</v>
      </c>
      <c r="I42" s="99">
        <f>IFERROR(VLOOKUP(Table_6[[#This Row],[L2 Event2]],Table16[#All],3,FALSE),0)</f>
        <v>0</v>
      </c>
      <c r="J42" s="99">
        <f>IFERROR(VLOOKUP(Table_6[[#This Row],[L2 Event3]],Table16[#All],3,FALSE),0)</f>
        <v>0</v>
      </c>
      <c r="K42" s="99">
        <f>IFERROR(VLOOKUP(Table_6[[#This Row],[L2 Event4]],Table16[#All],3,FALSE),0)</f>
        <v>0</v>
      </c>
      <c r="L42" s="99">
        <f>IFERROR(VLOOKUP(Table_6[[#This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8">
        <f ca="1">IF(D42=3,N42,O42)</f>
        <v>0</v>
      </c>
      <c r="Q42" s="6" cm="1">
        <f t="array" ref="Q42">IFERROR(SUM(LARGE(E42:L42,{1,2,3,4})),0)</f>
        <v>0</v>
      </c>
      <c r="R42" s="44"/>
      <c r="S42" s="44"/>
      <c r="T42" s="44"/>
      <c r="U42" s="44"/>
      <c r="V42" s="44"/>
      <c r="W42" s="44"/>
      <c r="X42" s="44"/>
      <c r="Y42" s="44"/>
      <c r="Z42" s="8"/>
      <c r="AA42" s="8"/>
      <c r="AB42" s="8"/>
      <c r="AC42" s="8"/>
    </row>
    <row r="43" spans="1:29" ht="18.75" customHeight="1" x14ac:dyDescent="0.3">
      <c r="A43" s="3">
        <v>40</v>
      </c>
      <c r="B43" s="27"/>
      <c r="C43" s="4" t="s">
        <v>7</v>
      </c>
      <c r="D43" s="5">
        <v>3</v>
      </c>
      <c r="E43" s="99">
        <f>IFERROR(VLOOKUP(Table_6[[#This Row],[L3 Event1]],Table16[#All],2,FALSE),0)</f>
        <v>0</v>
      </c>
      <c r="F43" s="99">
        <f>IFERROR(VLOOKUP(Table_6[[#This Row],[L3 Event2]],Table16[#All],2,FALSE),0)</f>
        <v>0</v>
      </c>
      <c r="G43" s="99">
        <f>IFERROR(VLOOKUP(Table_6[[#This Row],[L3 Event3]],Table16[#All],2,FALSE),0)</f>
        <v>0</v>
      </c>
      <c r="H43" s="99">
        <f>IFERROR(VLOOKUP(Table_6[[#This Row],[L2 Event1]],Table16[#All],3,FALSE),0)</f>
        <v>0</v>
      </c>
      <c r="I43" s="99">
        <f>IFERROR(VLOOKUP(Table_6[[#This Row],[L2 Event2]],Table16[#All],3,FALSE),0)</f>
        <v>0</v>
      </c>
      <c r="J43" s="99">
        <f>IFERROR(VLOOKUP(Table_6[[#This Row],[L2 Event3]],Table16[#All],3,FALSE),0)</f>
        <v>0</v>
      </c>
      <c r="K43" s="99">
        <f>IFERROR(VLOOKUP(Table_6[[#This Row],[L2 Event4]],Table16[#All],3,FALSE),0)</f>
        <v>0</v>
      </c>
      <c r="L43" s="99">
        <f>IFERROR(VLOOKUP(Table_6[[#This Row],[L1 Event1]],Table16[#All],4,FALSE),0)</f>
        <v>0</v>
      </c>
      <c r="M43" s="5">
        <f>SUM(E43:L43)</f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8">
        <f ca="1">IF(D43=3,N43,O43)</f>
        <v>0</v>
      </c>
      <c r="Q43" s="6" cm="1">
        <f t="array" ref="Q43">IFERROR(SUM(LARGE(E43:L43,{1,2,3,4})),0)</f>
        <v>0</v>
      </c>
      <c r="R43" s="116"/>
      <c r="S43" s="116"/>
      <c r="T43" s="116"/>
      <c r="U43" s="116"/>
      <c r="V43" s="116"/>
      <c r="W43" s="116"/>
      <c r="X43" s="116"/>
      <c r="Y43" s="116"/>
      <c r="Z43" s="8"/>
      <c r="AA43" s="8"/>
      <c r="AB43" s="8"/>
      <c r="AC43" s="8"/>
    </row>
    <row r="44" spans="1:29" ht="18.75" customHeight="1" x14ac:dyDescent="0.3">
      <c r="A44" s="3">
        <v>41</v>
      </c>
      <c r="B44" s="27"/>
      <c r="C44" s="4" t="s">
        <v>7</v>
      </c>
      <c r="D44" s="5">
        <v>3</v>
      </c>
      <c r="E44" s="99">
        <f>IFERROR(VLOOKUP(Table_6[[#This Row],[L3 Event1]],Table16[#All],2,FALSE),0)</f>
        <v>0</v>
      </c>
      <c r="F44" s="99">
        <f>IFERROR(VLOOKUP(Table_6[[#This Row],[L3 Event2]],Table16[#All],2,FALSE),0)</f>
        <v>0</v>
      </c>
      <c r="G44" s="99">
        <f>IFERROR(VLOOKUP(Table_6[[#This Row],[L3 Event3]],Table16[#All],2,FALSE),0)</f>
        <v>0</v>
      </c>
      <c r="H44" s="99">
        <f>IFERROR(VLOOKUP(Table_6[[#This Row],[L2 Event1]],Table16[#All],3,FALSE),0)</f>
        <v>0</v>
      </c>
      <c r="I44" s="99">
        <f>IFERROR(VLOOKUP(Table_6[[#This Row],[L2 Event2]],Table16[#All],3,FALSE),0)</f>
        <v>0</v>
      </c>
      <c r="J44" s="99">
        <f>IFERROR(VLOOKUP(Table_6[[#This Row],[L2 Event3]],Table16[#All],3,FALSE),0)</f>
        <v>0</v>
      </c>
      <c r="K44" s="99">
        <f>IFERROR(VLOOKUP(Table_6[[#This Row],[L2 Event4]],Table16[#All],3,FALSE),0)</f>
        <v>0</v>
      </c>
      <c r="L44" s="99">
        <f>IFERROR(VLOOKUP(Table_6[[#This Row],[L1 Event1]],Table16[#All],4,FALSE),0)</f>
        <v>0</v>
      </c>
      <c r="M44" s="5">
        <f>SUM(E44:L44)</f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78">
        <f ca="1">IF(D44=3,N44,O44)</f>
        <v>0</v>
      </c>
      <c r="Q44" s="6" cm="1">
        <f t="array" ref="Q44">IFERROR(SUM(LARGE(E44:L44,{1,2,3,4})),0)</f>
        <v>0</v>
      </c>
      <c r="R44" s="116"/>
      <c r="S44" s="116"/>
      <c r="T44" s="116"/>
      <c r="U44" s="116"/>
      <c r="V44" s="116"/>
      <c r="W44" s="116"/>
      <c r="X44" s="116"/>
      <c r="Y44" s="116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5"/>
      <c r="S45" s="45"/>
      <c r="T45" s="45"/>
      <c r="U45" s="46"/>
      <c r="V45" s="46"/>
      <c r="W45" s="46"/>
      <c r="X45" s="46"/>
      <c r="Y45" s="46"/>
      <c r="Z45" s="8"/>
      <c r="AA45" s="8"/>
      <c r="AB45" s="8"/>
      <c r="AC45" s="8"/>
    </row>
    <row r="46" spans="1:29" ht="18.75" customHeight="1" x14ac:dyDescent="0.3">
      <c r="A46" s="21"/>
      <c r="B46" s="117" t="s">
        <v>285</v>
      </c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7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7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7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7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7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7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7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7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7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7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7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7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7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7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7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7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7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7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7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7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7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conditionalFormatting sqref="B4:B16 B42 B18:B40">
    <cfRule type="duplicateValues" dxfId="13" priority="3"/>
  </conditionalFormatting>
  <conditionalFormatting sqref="B17">
    <cfRule type="duplicateValues" dxfId="12" priority="1"/>
  </conditionalFormatting>
  <conditionalFormatting sqref="B41">
    <cfRule type="duplicateValues" dxfId="11" priority="2"/>
  </conditionalFormatting>
  <pageMargins left="0.7" right="0.7" top="0.75" bottom="0.75" header="0" footer="0"/>
  <pageSetup orientation="portrait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3.140625" customWidth="1"/>
    <col min="4" max="4" width="13.85546875" hidden="1" customWidth="1"/>
    <col min="5" max="6" width="16" customWidth="1"/>
    <col min="7" max="9" width="14.140625" customWidth="1"/>
    <col min="11" max="12" width="14.140625" customWidth="1"/>
    <col min="13" max="13" width="8.7109375" customWidth="1"/>
    <col min="14" max="14" width="10.85546875" hidden="1" customWidth="1"/>
    <col min="15" max="15" width="9.85546875" hidden="1" customWidth="1"/>
    <col min="16" max="16" width="17.7109375" customWidth="1"/>
    <col min="17" max="17" width="15" customWidth="1"/>
    <col min="18" max="18" width="11.140625" customWidth="1"/>
    <col min="19" max="25" width="15.28515625" customWidth="1"/>
    <col min="26" max="28" width="9.140625" customWidth="1"/>
  </cols>
  <sheetData>
    <row r="1" spans="1:28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8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8" ht="18.75" customHeight="1" x14ac:dyDescent="0.3">
      <c r="A4" s="3">
        <v>1</v>
      </c>
      <c r="B4" s="50" t="s">
        <v>60</v>
      </c>
      <c r="C4" s="8" t="s">
        <v>7</v>
      </c>
      <c r="D4" s="5">
        <v>3</v>
      </c>
      <c r="E4" s="99">
        <f>IFERROR(VLOOKUP(Table_8[[#This Row],[L3 Event1]],Table16[#All],2,FALSE),0)</f>
        <v>0</v>
      </c>
      <c r="F4" s="99">
        <f>IFERROR(VLOOKUP(Table_8[[#This Row],[L3 Event2]],Table16[#All],2,FALSE),0)</f>
        <v>0</v>
      </c>
      <c r="G4" s="99">
        <f>IFERROR(VLOOKUP(Table_8[[#This Row],[L3 Event3]],Table16[#All],2,FALSE),0)</f>
        <v>0</v>
      </c>
      <c r="H4" s="99">
        <f>IFERROR(VLOOKUP(Table_8[[#This Row],[L2 Event1]],Table16[#All],3,FALSE),0)</f>
        <v>0</v>
      </c>
      <c r="I4" s="99">
        <f>IFERROR(VLOOKUP(Table_8[[#This Row],[L2 Event2]],Table16[#All],3,FALSE),0)</f>
        <v>140</v>
      </c>
      <c r="J4" s="99">
        <f>IFERROR(VLOOKUP(Table_8[[#This Row],[L2 Event3]],Table16[#All],3,FALSE),0)</f>
        <v>0</v>
      </c>
      <c r="K4" s="99">
        <f>IFERROR(VLOOKUP(Table_8[[#This Row],[L2 Event4]],Table16[#All],3,FALSE),0)</f>
        <v>140</v>
      </c>
      <c r="L4" s="99">
        <f>IFERROR(VLOOKUP(Table_8[[#This Row],[L1 Event1]],Table16[#All],4,FALSE),0)</f>
        <v>175</v>
      </c>
      <c r="M4" s="5">
        <f>SUM(E4:L4)</f>
        <v>455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455</v>
      </c>
      <c r="O4" s="5" cm="1">
        <f t="array" aca="1" ref="O4" ca="1">IFERROR(SUM(LARGE(OFFSET(E4,0,0,1,'points tables'!$G$2),{1,2})/2*3),(IFERROR(SUM(LARGE(OFFSET(E4,0,0,1,'points tables'!$G$2),{1})/2*3),0)))</f>
        <v>472.5</v>
      </c>
      <c r="P4" s="78">
        <f ca="1">IF(D4=3,N4,O4)</f>
        <v>455</v>
      </c>
      <c r="Q4" s="6" cm="1">
        <f t="array" ref="Q4">IFERROR(SUM(LARGE(E4:L4,{1,2,3,4})),0)</f>
        <v>455</v>
      </c>
      <c r="R4" s="44"/>
      <c r="S4" s="44"/>
      <c r="T4" s="44"/>
      <c r="U4" s="44"/>
      <c r="V4" s="44">
        <v>1</v>
      </c>
      <c r="W4" s="44"/>
      <c r="X4" s="44">
        <v>1</v>
      </c>
      <c r="Y4" s="44">
        <v>1</v>
      </c>
      <c r="Z4" s="8"/>
      <c r="AA4" s="8"/>
      <c r="AB4" s="8"/>
    </row>
    <row r="5" spans="1:28" ht="18.75" customHeight="1" x14ac:dyDescent="0.3">
      <c r="A5" s="3">
        <v>2</v>
      </c>
      <c r="B5" s="53" t="s">
        <v>63</v>
      </c>
      <c r="C5" s="22" t="s">
        <v>7</v>
      </c>
      <c r="D5" s="10">
        <v>3</v>
      </c>
      <c r="E5" s="99">
        <f>IFERROR(VLOOKUP(Table_8[[#This Row],[L3 Event1]],Table16[#All],2,FALSE),0)</f>
        <v>0</v>
      </c>
      <c r="F5" s="99">
        <f>IFERROR(VLOOKUP(Table_8[[#This Row],[L3 Event2]],Table16[#All],2,FALSE),0)</f>
        <v>0</v>
      </c>
      <c r="G5" s="99">
        <f>IFERROR(VLOOKUP(Table_8[[#This Row],[L3 Event3]],Table16[#All],2,FALSE),0)</f>
        <v>50</v>
      </c>
      <c r="H5" s="99">
        <f>IFERROR(VLOOKUP(Table_8[[#This Row],[L2 Event1]],Table16[#All],3,FALSE),0)</f>
        <v>140</v>
      </c>
      <c r="I5" s="99">
        <f>IFERROR(VLOOKUP(Table_8[[#This Row],[L2 Event2]],Table16[#All],3,FALSE),0)</f>
        <v>0</v>
      </c>
      <c r="J5" s="99">
        <f>IFERROR(VLOOKUP(Table_8[[#This Row],[L2 Event3]],Table16[#All],3,FALSE),0)</f>
        <v>0</v>
      </c>
      <c r="K5" s="99">
        <f>IFERROR(VLOOKUP(Table_8[[#This Row],[L2 Event4]],Table16[#All],3,FALSE),0)</f>
        <v>100</v>
      </c>
      <c r="L5" s="99">
        <f>IFERROR(VLOOKUP(Table_8[[#This Row],[L1 Event1]],Table16[#All],4,FALSE),0)</f>
        <v>125</v>
      </c>
      <c r="M5" s="5">
        <f>SUM(E5:L5)</f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365</v>
      </c>
      <c r="O5" s="5" cm="1">
        <f t="array" aca="1" ref="O5" ca="1">IFERROR(SUM(LARGE(OFFSET(E5,0,0,1,'points tables'!$G$2),{1,2})/2*3),(IFERROR(SUM(LARGE(OFFSET(E5,0,0,1,'points tables'!$G$2),{1})/2*3),0)))</f>
        <v>397.5</v>
      </c>
      <c r="P5" s="78">
        <f ca="1">IF(D5=3,N5,O5)</f>
        <v>365</v>
      </c>
      <c r="Q5" s="6" cm="1">
        <f t="array" ref="Q5">IFERROR(SUM(LARGE(E5:L5,{1,2,3,4})),0)</f>
        <v>415</v>
      </c>
      <c r="R5" s="44"/>
      <c r="S5" s="44"/>
      <c r="T5" s="44">
        <v>1</v>
      </c>
      <c r="U5" s="44">
        <v>1</v>
      </c>
      <c r="V5" s="44"/>
      <c r="W5" s="44"/>
      <c r="X5" s="44">
        <v>2</v>
      </c>
      <c r="Y5" s="44">
        <v>2</v>
      </c>
      <c r="Z5" s="8"/>
      <c r="AA5" s="8"/>
      <c r="AB5" s="8"/>
    </row>
    <row r="6" spans="1:28" ht="18.75" customHeight="1" x14ac:dyDescent="0.3">
      <c r="A6" s="3">
        <v>3</v>
      </c>
      <c r="B6" s="50" t="s">
        <v>53</v>
      </c>
      <c r="C6" s="4" t="s">
        <v>7</v>
      </c>
      <c r="D6" s="5">
        <v>3</v>
      </c>
      <c r="E6" s="99">
        <f>IFERROR(VLOOKUP(Table_8[[#This Row],[L3 Event1]],Table16[#All],2,FALSE),0)</f>
        <v>0</v>
      </c>
      <c r="F6" s="99">
        <f>IFERROR(VLOOKUP(Table_8[[#This Row],[L3 Event2]],Table16[#All],2,FALSE),0)</f>
        <v>0</v>
      </c>
      <c r="G6" s="99">
        <f>IFERROR(VLOOKUP(Table_8[[#This Row],[L3 Event3]],Table16[#All],2,FALSE),0)</f>
        <v>35</v>
      </c>
      <c r="H6" s="99">
        <f>IFERROR(VLOOKUP(Table_8[[#This Row],[L2 Event1]],Table16[#All],3,FALSE),0)</f>
        <v>70</v>
      </c>
      <c r="I6" s="99">
        <f>IFERROR(VLOOKUP(Table_8[[#This Row],[L2 Event2]],Table16[#All],3,FALSE),0)</f>
        <v>100</v>
      </c>
      <c r="J6" s="99">
        <f>IFERROR(VLOOKUP(Table_8[[#This Row],[L2 Event3]],Table16[#All],3,FALSE),0)</f>
        <v>140</v>
      </c>
      <c r="K6" s="99">
        <f>IFERROR(VLOOKUP(Table_8[[#This Row],[L2 Event4]],Table16[#All],3,FALSE),0)</f>
        <v>70</v>
      </c>
      <c r="L6" s="99">
        <f>IFERROR(VLOOKUP(Table_8[[#This Row],[L1 Event1]],Table16[#All],4,FALSE),0)</f>
        <v>90</v>
      </c>
      <c r="M6" s="5">
        <f>SUM(E6:L6)</f>
        <v>505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330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78">
        <f ca="1">IF(D6=3,N6,O6)</f>
        <v>330</v>
      </c>
      <c r="Q6" s="6" cm="1">
        <f t="array" ref="Q6">IFERROR(SUM(LARGE(E6:L6,{1,2,3,4})),0)</f>
        <v>400</v>
      </c>
      <c r="R6" s="44"/>
      <c r="S6" s="44"/>
      <c r="T6" s="44">
        <v>2</v>
      </c>
      <c r="U6" s="44">
        <v>3</v>
      </c>
      <c r="V6" s="44">
        <v>2</v>
      </c>
      <c r="W6" s="44">
        <v>1</v>
      </c>
      <c r="X6" s="44">
        <v>3</v>
      </c>
      <c r="Y6" s="44">
        <v>3</v>
      </c>
      <c r="Z6" s="8"/>
      <c r="AA6" s="8"/>
      <c r="AB6" s="8"/>
    </row>
    <row r="7" spans="1:28" ht="18.75" customHeight="1" x14ac:dyDescent="0.3">
      <c r="A7" s="3">
        <v>4</v>
      </c>
      <c r="B7" s="52" t="s">
        <v>62</v>
      </c>
      <c r="C7" s="8" t="s">
        <v>7</v>
      </c>
      <c r="D7" s="5">
        <v>3</v>
      </c>
      <c r="E7" s="99">
        <f>IFERROR(VLOOKUP(Table_8[[#This Row],[L3 Event1]],Table16[#All],2,FALSE),0)</f>
        <v>0</v>
      </c>
      <c r="F7" s="99">
        <f>IFERROR(VLOOKUP(Table_8[[#This Row],[L3 Event2]],Table16[#All],2,FALSE),0)</f>
        <v>0</v>
      </c>
      <c r="G7" s="99">
        <f>IFERROR(VLOOKUP(Table_8[[#This Row],[L3 Event3]],Table16[#All],2,FALSE),0)</f>
        <v>0</v>
      </c>
      <c r="H7" s="99">
        <f>IFERROR(VLOOKUP(Table_8[[#This Row],[L2 Event1]],Table16[#All],3,FALSE),0)</f>
        <v>100</v>
      </c>
      <c r="I7" s="99">
        <f>IFERROR(VLOOKUP(Table_8[[#This Row],[L2 Event2]],Table16[#All],3,FALSE),0)</f>
        <v>70</v>
      </c>
      <c r="J7" s="99">
        <f>IFERROR(VLOOKUP(Table_8[[#This Row],[L2 Event3]],Table16[#All],3,FALSE),0)</f>
        <v>70</v>
      </c>
      <c r="K7" s="99">
        <f>IFERROR(VLOOKUP(Table_8[[#This Row],[L2 Event4]],Table16[#All],3,FALSE),0)</f>
        <v>50</v>
      </c>
      <c r="L7" s="99">
        <f>IFERROR(VLOOKUP(Table_8[[#This Row],[L1 Event1]],Table16[#All],4,FALSE),0)</f>
        <v>65</v>
      </c>
      <c r="M7" s="5">
        <f>SUM(E7:L7)</f>
        <v>355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240</v>
      </c>
      <c r="O7" s="5" cm="1">
        <f t="array" aca="1" ref="O7" ca="1">IFERROR(SUM(LARGE(OFFSET(E7,0,0,1,'points tables'!$G$2),{1,2})/2*3),(IFERROR(SUM(LARGE(OFFSET(E7,0,0,1,'points tables'!$G$2),{1})/2*3),0)))</f>
        <v>255</v>
      </c>
      <c r="P7" s="78">
        <f ca="1">IF(D7=3,N7,O7)</f>
        <v>240</v>
      </c>
      <c r="Q7" s="6" cm="1">
        <f t="array" ref="Q7">IFERROR(SUM(LARGE(E7:L7,{1,2,3,4})),0)</f>
        <v>305</v>
      </c>
      <c r="R7" s="44"/>
      <c r="S7" s="44"/>
      <c r="T7" s="44"/>
      <c r="U7" s="44">
        <v>2</v>
      </c>
      <c r="V7" s="44">
        <v>3</v>
      </c>
      <c r="W7" s="44">
        <v>3</v>
      </c>
      <c r="X7" s="44">
        <v>4</v>
      </c>
      <c r="Y7" s="44">
        <v>4</v>
      </c>
      <c r="Z7" s="8"/>
      <c r="AA7" s="8"/>
      <c r="AB7" s="8"/>
    </row>
    <row r="8" spans="1:28" ht="18.75" customHeight="1" x14ac:dyDescent="0.3">
      <c r="A8" s="3">
        <v>5</v>
      </c>
      <c r="B8" s="1" t="s">
        <v>170</v>
      </c>
      <c r="C8" s="8" t="s">
        <v>7</v>
      </c>
      <c r="D8" s="5">
        <v>3</v>
      </c>
      <c r="E8" s="99">
        <f>IFERROR(VLOOKUP(Table_8[[#This Row],[L3 Event1]],Table16[#All],2,FALSE),0)</f>
        <v>0</v>
      </c>
      <c r="F8" s="99">
        <f>IFERROR(VLOOKUP(Table_8[[#This Row],[L3 Event2]],Table16[#All],2,FALSE),0)</f>
        <v>0</v>
      </c>
      <c r="G8" s="99">
        <f>IFERROR(VLOOKUP(Table_8[[#This Row],[L3 Event3]],Table16[#All],2,FALSE),0)</f>
        <v>0</v>
      </c>
      <c r="H8" s="99">
        <f>IFERROR(VLOOKUP(Table_8[[#This Row],[L2 Event1]],Table16[#All],3,FALSE),0)</f>
        <v>0</v>
      </c>
      <c r="I8" s="99">
        <f>IFERROR(VLOOKUP(Table_8[[#This Row],[L2 Event2]],Table16[#All],3,FALSE),0)</f>
        <v>50</v>
      </c>
      <c r="J8" s="99">
        <f>IFERROR(VLOOKUP(Table_8[[#This Row],[L2 Event3]],Table16[#All],3,FALSE),0)</f>
        <v>100</v>
      </c>
      <c r="K8" s="99">
        <f>IFERROR(VLOOKUP(Table_8[[#This Row],[L2 Event4]],Table16[#All],3,FALSE),0)</f>
        <v>45</v>
      </c>
      <c r="L8" s="99">
        <f>IFERROR(VLOOKUP(Table_8[[#This Row],[L1 Event1]],Table16[#All],4,FALSE),0)</f>
        <v>40</v>
      </c>
      <c r="M8" s="5">
        <f>SUM(E8:L8)</f>
        <v>235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195</v>
      </c>
      <c r="O8" s="5" cm="1">
        <f t="array" aca="1" ref="O8" ca="1">IFERROR(SUM(LARGE(OFFSET(E8,0,0,1,'points tables'!$G$2),{1,2})/2*3),(IFERROR(SUM(LARGE(OFFSET(E8,0,0,1,'points tables'!$G$2),{1})/2*3),0)))</f>
        <v>225</v>
      </c>
      <c r="P8" s="78">
        <f ca="1">IF(D8=3,N8,O8)</f>
        <v>195</v>
      </c>
      <c r="Q8" s="6" cm="1">
        <f t="array" ref="Q8">IFERROR(SUM(LARGE(E8:L8,{1,2,3,4})),0)</f>
        <v>235</v>
      </c>
      <c r="R8" s="44"/>
      <c r="S8" s="44"/>
      <c r="T8" s="44"/>
      <c r="U8" s="44"/>
      <c r="V8" s="44">
        <v>4</v>
      </c>
      <c r="W8" s="44">
        <v>2</v>
      </c>
      <c r="X8" s="44">
        <v>5</v>
      </c>
      <c r="Y8" s="44">
        <v>7</v>
      </c>
      <c r="Z8" s="8"/>
      <c r="AA8" s="8"/>
      <c r="AB8" s="8"/>
    </row>
    <row r="9" spans="1:28" ht="18.75" customHeight="1" x14ac:dyDescent="0.3">
      <c r="A9" s="3">
        <v>6</v>
      </c>
      <c r="B9" s="52" t="s">
        <v>269</v>
      </c>
      <c r="C9" s="8" t="s">
        <v>7</v>
      </c>
      <c r="D9" s="5">
        <v>3</v>
      </c>
      <c r="E9" s="99">
        <f>IFERROR(VLOOKUP(Table_8[[#This Row],[L3 Event1]],Table16[#All],2,FALSE),0)</f>
        <v>0</v>
      </c>
      <c r="F9" s="99">
        <f>IFERROR(VLOOKUP(Table_8[[#This Row],[L3 Event2]],Table16[#All],2,FALSE),0)</f>
        <v>0</v>
      </c>
      <c r="G9" s="99">
        <f>IFERROR(VLOOKUP(Table_8[[#This Row],[L3 Event3]],Table16[#All],2,FALSE),0)</f>
        <v>0</v>
      </c>
      <c r="H9" s="99">
        <f>IFERROR(VLOOKUP(Table_8[[#This Row],[L2 Event1]],Table16[#All],3,FALSE),0)</f>
        <v>45</v>
      </c>
      <c r="I9" s="99">
        <f>IFERROR(VLOOKUP(Table_8[[#This Row],[L2 Event2]],Table16[#All],3,FALSE),0)</f>
        <v>45</v>
      </c>
      <c r="J9" s="99">
        <f>IFERROR(VLOOKUP(Table_8[[#This Row],[L2 Event3]],Table16[#All],3,FALSE),0)</f>
        <v>30</v>
      </c>
      <c r="K9" s="99">
        <f>IFERROR(VLOOKUP(Table_8[[#This Row],[L2 Event4]],Table16[#All],3,FALSE),0)</f>
        <v>35</v>
      </c>
      <c r="L9" s="99">
        <f>IFERROR(VLOOKUP(Table_8[[#This Row],[L1 Event1]],Table16[#All],4,FALSE),0)</f>
        <v>60</v>
      </c>
      <c r="M9" s="5">
        <f>SUM(E9:L9)</f>
        <v>215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157.5</v>
      </c>
      <c r="P9" s="78">
        <f ca="1">IF(D9=3,N9,O9)</f>
        <v>150</v>
      </c>
      <c r="Q9" s="6" cm="1">
        <f t="array" ref="Q9">IFERROR(SUM(LARGE(E9:L9,{1,2,3,4})),0)</f>
        <v>185</v>
      </c>
      <c r="R9" s="44"/>
      <c r="S9" s="44"/>
      <c r="T9" s="44"/>
      <c r="U9" s="44">
        <v>5</v>
      </c>
      <c r="V9" s="44">
        <v>5</v>
      </c>
      <c r="W9" s="44">
        <v>9</v>
      </c>
      <c r="X9" s="44">
        <v>6</v>
      </c>
      <c r="Y9" s="44">
        <v>5</v>
      </c>
      <c r="Z9" s="8"/>
      <c r="AA9" s="8"/>
      <c r="AB9" s="8"/>
    </row>
    <row r="10" spans="1:28" ht="18.75" customHeight="1" x14ac:dyDescent="0.3">
      <c r="A10" s="3">
        <v>7</v>
      </c>
      <c r="B10" s="54" t="s">
        <v>67</v>
      </c>
      <c r="C10" s="8" t="s">
        <v>7</v>
      </c>
      <c r="D10" s="5">
        <v>3</v>
      </c>
      <c r="E10" s="99">
        <f>IFERROR(VLOOKUP(Table_8[[#This Row],[L3 Event1]],Table16[#All],2,FALSE),0)</f>
        <v>0</v>
      </c>
      <c r="F10" s="99">
        <f>IFERROR(VLOOKUP(Table_8[[#This Row],[L3 Event2]],Table16[#All],2,FALSE),0)</f>
        <v>50</v>
      </c>
      <c r="G10" s="99">
        <f>IFERROR(VLOOKUP(Table_8[[#This Row],[L3 Event3]],Table16[#All],2,FALSE),0)</f>
        <v>0</v>
      </c>
      <c r="H10" s="99">
        <f>IFERROR(VLOOKUP(Table_8[[#This Row],[L2 Event1]],Table16[#All],3,FALSE),0)</f>
        <v>30</v>
      </c>
      <c r="I10" s="99">
        <f>IFERROR(VLOOKUP(Table_8[[#This Row],[L2 Event2]],Table16[#All],3,FALSE),0)</f>
        <v>25</v>
      </c>
      <c r="J10" s="99">
        <f>IFERROR(VLOOKUP(Table_8[[#This Row],[L2 Event3]],Table16[#All],3,FALSE),0)</f>
        <v>50</v>
      </c>
      <c r="K10" s="99">
        <f>IFERROR(VLOOKUP(Table_8[[#This Row],[L2 Event4]],Table16[#All],3,FALSE),0)</f>
        <v>30</v>
      </c>
      <c r="L10" s="99">
        <f>IFERROR(VLOOKUP(Table_8[[#This Row],[L1 Event1]],Table16[#All],4,FALSE),0)</f>
        <v>30</v>
      </c>
      <c r="M10" s="5">
        <f>SUM(E10:L10)</f>
        <v>215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96">
        <f ca="1">IF(D10=3,N10,O10)</f>
        <v>130</v>
      </c>
      <c r="Q10" s="6" cm="1">
        <f t="array" ref="Q10">IFERROR(SUM(LARGE(E10:L10,{1,2,3,4})),0)</f>
        <v>160</v>
      </c>
      <c r="R10" s="44"/>
      <c r="S10" s="44">
        <v>1</v>
      </c>
      <c r="T10" s="44"/>
      <c r="U10" s="44">
        <v>7</v>
      </c>
      <c r="V10" s="44">
        <v>8</v>
      </c>
      <c r="W10" s="44">
        <v>4</v>
      </c>
      <c r="X10" s="44">
        <v>7</v>
      </c>
      <c r="Y10" s="44">
        <v>9</v>
      </c>
      <c r="Z10" s="8"/>
      <c r="AA10" s="8"/>
      <c r="AB10" s="8"/>
    </row>
    <row r="11" spans="1:28" ht="18.75" customHeight="1" x14ac:dyDescent="0.3">
      <c r="A11" s="3">
        <v>8</v>
      </c>
      <c r="B11" s="45" t="s">
        <v>61</v>
      </c>
      <c r="C11" s="8" t="s">
        <v>7</v>
      </c>
      <c r="D11" s="5">
        <v>3</v>
      </c>
      <c r="E11" s="99">
        <f>IFERROR(VLOOKUP(Table_8[[#This Row],[L3 Event1]],Table16[#All],2,FALSE),0)</f>
        <v>50</v>
      </c>
      <c r="F11" s="99">
        <f>IFERROR(VLOOKUP(Table_8[[#This Row],[L3 Event2]],Table16[#All],2,FALSE),0)</f>
        <v>0</v>
      </c>
      <c r="G11" s="99">
        <f>IFERROR(VLOOKUP(Table_8[[#This Row],[L3 Event3]],Table16[#All],2,FALSE),0)</f>
        <v>25</v>
      </c>
      <c r="H11" s="99">
        <f>IFERROR(VLOOKUP(Table_8[[#This Row],[L2 Event1]],Table16[#All],3,FALSE),0)</f>
        <v>50</v>
      </c>
      <c r="I11" s="99">
        <f>IFERROR(VLOOKUP(Table_8[[#This Row],[L2 Event2]],Table16[#All],3,FALSE),0)</f>
        <v>0</v>
      </c>
      <c r="J11" s="99">
        <f>IFERROR(VLOOKUP(Table_8[[#This Row],[L2 Event3]],Table16[#All],3,FALSE),0)</f>
        <v>30</v>
      </c>
      <c r="K11" s="99">
        <f>IFERROR(VLOOKUP(Table_8[[#This Row],[L2 Event4]],Table16[#All],3,FALSE),0)</f>
        <v>25</v>
      </c>
      <c r="L11" s="99">
        <f>IFERROR(VLOOKUP(Table_8[[#This Row],[L1 Event1]],Table16[#All],4,FALSE),0)</f>
        <v>20</v>
      </c>
      <c r="M11" s="5">
        <f>SUM(E11:L11)</f>
        <v>200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130</v>
      </c>
      <c r="O11" s="5" cm="1">
        <f t="array" aca="1" ref="O11" ca="1">IFERROR(SUM(LARGE(OFFSET(E11,0,0,1,'points tables'!$G$2),{1,2})/2*3),(IFERROR(SUM(LARGE(OFFSET(E11,0,0,1,'points tables'!$G$2),{1})/2*3),0)))</f>
        <v>150</v>
      </c>
      <c r="P11" s="78">
        <f ca="1">IF(D11=3,N11,O11)</f>
        <v>130</v>
      </c>
      <c r="Q11" s="6" cm="1">
        <f t="array" ref="Q11">IFERROR(SUM(LARGE(E11:L11,{1,2,3,4})),0)</f>
        <v>155</v>
      </c>
      <c r="R11" s="44">
        <v>1</v>
      </c>
      <c r="S11" s="44"/>
      <c r="T11" s="44">
        <v>3</v>
      </c>
      <c r="U11" s="44">
        <v>4</v>
      </c>
      <c r="V11" s="44"/>
      <c r="W11" s="44">
        <v>7</v>
      </c>
      <c r="X11" s="44">
        <v>8</v>
      </c>
      <c r="Y11" s="44">
        <v>11</v>
      </c>
      <c r="Z11" s="8"/>
      <c r="AA11" s="8"/>
      <c r="AB11" s="8"/>
    </row>
    <row r="12" spans="1:28" ht="18.75" customHeight="1" x14ac:dyDescent="0.3">
      <c r="A12" s="3">
        <v>9</v>
      </c>
      <c r="B12" s="110" t="s">
        <v>290</v>
      </c>
      <c r="C12" s="8" t="s">
        <v>7</v>
      </c>
      <c r="D12" s="5">
        <v>3</v>
      </c>
      <c r="E12" s="99">
        <f>IFERROR(VLOOKUP(Table_8[[#This Row],[L3 Event1]],Table16[#All],2,FALSE),0)</f>
        <v>0</v>
      </c>
      <c r="F12" s="99">
        <f>IFERROR(VLOOKUP(Table_8[[#This Row],[L3 Event2]],Table16[#All],2,FALSE),0)</f>
        <v>35</v>
      </c>
      <c r="G12" s="99">
        <f>IFERROR(VLOOKUP(Table_8[[#This Row],[L3 Event3]],Table16[#All],2,FALSE),0)</f>
        <v>20</v>
      </c>
      <c r="H12" s="99">
        <f>IFERROR(VLOOKUP(Table_8[[#This Row],[L2 Event1]],Table16[#All],3,FALSE),0)</f>
        <v>35</v>
      </c>
      <c r="I12" s="99">
        <f>IFERROR(VLOOKUP(Table_8[[#This Row],[L2 Event2]],Table16[#All],3,FALSE),0)</f>
        <v>35</v>
      </c>
      <c r="J12" s="99">
        <f>IFERROR(VLOOKUP(Table_8[[#This Row],[L2 Event3]],Table16[#All],3,FALSE),0)</f>
        <v>35</v>
      </c>
      <c r="K12" s="99">
        <f>IFERROR(VLOOKUP(Table_8[[#This Row],[L2 Event4]],Table16[#All],3,FALSE),0)</f>
        <v>30</v>
      </c>
      <c r="L12" s="99">
        <f>IFERROR(VLOOKUP(Table_8[[#This Row],[L1 Event1]],Table16[#All],4,FALSE),0)</f>
        <v>35</v>
      </c>
      <c r="M12" s="5">
        <f>SUM(E12:L12)</f>
        <v>225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105</v>
      </c>
      <c r="O12" s="5" cm="1">
        <f t="array" aca="1" ref="O12" ca="1">IFERROR(SUM(LARGE(OFFSET(E12,0,0,1,'points tables'!$G$2),{1,2})/2*3),(IFERROR(SUM(LARGE(OFFSET(E12,0,0,1,'points tables'!$G$2),{1})/2*3),0)))</f>
        <v>105</v>
      </c>
      <c r="P12" s="78">
        <f ca="1">IF(D12=3,N12,O12)</f>
        <v>105</v>
      </c>
      <c r="Q12" s="6" cm="1">
        <f t="array" ref="Q12">IFERROR(SUM(LARGE(E12:L12,{1,2,3,4})),0)</f>
        <v>140</v>
      </c>
      <c r="R12" s="44"/>
      <c r="S12" s="44">
        <v>2</v>
      </c>
      <c r="T12" s="44">
        <v>4</v>
      </c>
      <c r="U12" s="44">
        <v>6</v>
      </c>
      <c r="V12" s="44">
        <v>6</v>
      </c>
      <c r="W12" s="44">
        <v>6</v>
      </c>
      <c r="X12" s="44">
        <v>9</v>
      </c>
      <c r="Y12" s="44">
        <v>8</v>
      </c>
      <c r="Z12" s="8"/>
      <c r="AA12" s="8"/>
      <c r="AB12" s="8"/>
    </row>
    <row r="13" spans="1:28" ht="18.75" customHeight="1" x14ac:dyDescent="0.3">
      <c r="A13" s="3">
        <v>10</v>
      </c>
      <c r="B13" s="76" t="s">
        <v>222</v>
      </c>
      <c r="C13" s="8" t="s">
        <v>7</v>
      </c>
      <c r="D13" s="5">
        <v>3</v>
      </c>
      <c r="E13" s="99">
        <f>IFERROR(VLOOKUP(Table_8[[#This Row],[L3 Event1]],Table16[#All],2,FALSE),0)</f>
        <v>0</v>
      </c>
      <c r="F13" s="99">
        <f>IFERROR(VLOOKUP(Table_8[[#This Row],[L3 Event2]],Table16[#All],2,FALSE),0)</f>
        <v>20</v>
      </c>
      <c r="G13" s="99">
        <f>IFERROR(VLOOKUP(Table_8[[#This Row],[L3 Event3]],Table16[#All],2,FALSE),0)</f>
        <v>0</v>
      </c>
      <c r="H13" s="99">
        <f>IFERROR(VLOOKUP(Table_8[[#This Row],[L2 Event1]],Table16[#All],3,FALSE),0)</f>
        <v>25</v>
      </c>
      <c r="I13" s="99">
        <f>IFERROR(VLOOKUP(Table_8[[#This Row],[L2 Event2]],Table16[#All],3,FALSE),0)</f>
        <v>30</v>
      </c>
      <c r="J13" s="99">
        <f>IFERROR(VLOOKUP(Table_8[[#This Row],[L2 Event3]],Table16[#All],3,FALSE),0)</f>
        <v>45</v>
      </c>
      <c r="K13" s="99">
        <f>IFERROR(VLOOKUP(Table_8[[#This Row],[L2 Event4]],Table16[#All],3,FALSE),0)</f>
        <v>0</v>
      </c>
      <c r="L13" s="99">
        <f>IFERROR(VLOOKUP(Table_8[[#This Row],[L1 Event1]],Table16[#All],4,FALSE),0)</f>
        <v>25</v>
      </c>
      <c r="M13" s="5">
        <f>SUM(E13:L13)</f>
        <v>145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100</v>
      </c>
      <c r="O13" s="5" cm="1">
        <f t="array" aca="1" ref="O13" ca="1">IFERROR(SUM(LARGE(OFFSET(E13,0,0,1,'points tables'!$G$2),{1,2})/2*3),(IFERROR(SUM(LARGE(OFFSET(E13,0,0,1,'points tables'!$G$2),{1})/2*3),0)))</f>
        <v>112.5</v>
      </c>
      <c r="P13" s="78">
        <f ca="1">IF(D13=3,N13,O13)</f>
        <v>100</v>
      </c>
      <c r="Q13" s="6" cm="1">
        <f t="array" ref="Q13">IFERROR(SUM(LARGE(E13:L13,{1,2,3,4})),0)</f>
        <v>125</v>
      </c>
      <c r="R13" s="44"/>
      <c r="S13" s="44">
        <v>4</v>
      </c>
      <c r="T13" s="44"/>
      <c r="U13" s="44">
        <v>8</v>
      </c>
      <c r="V13" s="44">
        <v>7</v>
      </c>
      <c r="W13" s="44">
        <v>5</v>
      </c>
      <c r="X13" s="44"/>
      <c r="Y13" s="44">
        <v>10</v>
      </c>
      <c r="Z13" s="8"/>
      <c r="AA13" s="8"/>
      <c r="AB13" s="8"/>
    </row>
    <row r="14" spans="1:28" ht="18.75" customHeight="1" x14ac:dyDescent="0.3">
      <c r="A14" s="3">
        <v>11</v>
      </c>
      <c r="B14" s="76" t="s">
        <v>254</v>
      </c>
      <c r="C14" s="8" t="s">
        <v>7</v>
      </c>
      <c r="D14" s="5">
        <v>3</v>
      </c>
      <c r="E14" s="99">
        <f>IFERROR(VLOOKUP(Table_8[[#This Row],[L3 Event1]],Table16[#All],2,FALSE),0)</f>
        <v>0</v>
      </c>
      <c r="F14" s="99">
        <f>IFERROR(VLOOKUP(Table_8[[#This Row],[L3 Event2]],Table16[#All],2,FALSE),0)</f>
        <v>0</v>
      </c>
      <c r="G14" s="99">
        <f>IFERROR(VLOOKUP(Table_8[[#This Row],[L3 Event3]],Table16[#All],2,FALSE),0)</f>
        <v>0</v>
      </c>
      <c r="H14" s="99">
        <f>IFERROR(VLOOKUP(Table_8[[#This Row],[L2 Event1]],Table16[#All],3,FALSE),0)</f>
        <v>30</v>
      </c>
      <c r="I14" s="99">
        <f>IFERROR(VLOOKUP(Table_8[[#This Row],[L2 Event2]],Table16[#All],3,FALSE),0)</f>
        <v>15</v>
      </c>
      <c r="J14" s="99">
        <f>IFERROR(VLOOKUP(Table_8[[#This Row],[L2 Event3]],Table16[#All],3,FALSE),0)</f>
        <v>25</v>
      </c>
      <c r="K14" s="99">
        <f>IFERROR(VLOOKUP(Table_8[[#This Row],[L2 Event4]],Table16[#All],3,FALSE),0)</f>
        <v>0</v>
      </c>
      <c r="L14" s="99">
        <f>IFERROR(VLOOKUP(Table_8[[#This Row],[L1 Event1]],Table16[#All],4,FALSE),0)</f>
        <v>0</v>
      </c>
      <c r="M14" s="5">
        <f>SUM(E14:L14)</f>
        <v>70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70</v>
      </c>
      <c r="O14" s="5" cm="1">
        <f t="array" aca="1" ref="O14" ca="1">IFERROR(SUM(LARGE(OFFSET(E14,0,0,1,'points tables'!$G$2),{1,2})/2*3),(IFERROR(SUM(LARGE(OFFSET(E14,0,0,1,'points tables'!$G$2),{1})/2*3),0)))</f>
        <v>82.5</v>
      </c>
      <c r="P14" s="78">
        <f ca="1">IF(D14=3,N14,O14)</f>
        <v>70</v>
      </c>
      <c r="Q14" s="6" cm="1">
        <f t="array" ref="Q14">IFERROR(SUM(LARGE(E14:L14,{1,2,3,4})),0)</f>
        <v>70</v>
      </c>
      <c r="R14" s="44"/>
      <c r="S14" s="44"/>
      <c r="T14" s="44"/>
      <c r="U14" s="44">
        <v>9</v>
      </c>
      <c r="V14" s="44">
        <v>10</v>
      </c>
      <c r="W14" s="44">
        <v>8</v>
      </c>
      <c r="X14" s="44"/>
      <c r="Y14" s="44"/>
      <c r="Z14" s="8"/>
      <c r="AA14" s="8"/>
      <c r="AB14" s="8"/>
    </row>
    <row r="15" spans="1:28" ht="18.75" customHeight="1" x14ac:dyDescent="0.3">
      <c r="A15" s="3">
        <v>12</v>
      </c>
      <c r="B15" s="8" t="s">
        <v>204</v>
      </c>
      <c r="C15" s="8" t="s">
        <v>7</v>
      </c>
      <c r="D15" s="5">
        <v>3</v>
      </c>
      <c r="E15" s="99">
        <f>IFERROR(VLOOKUP(Table_8[[#This Row],[L3 Event1]],Table16[#All],2,FALSE),0)</f>
        <v>0</v>
      </c>
      <c r="F15" s="99">
        <f>IFERROR(VLOOKUP(Table_8[[#This Row],[L3 Event2]],Table16[#All],2,FALSE),0)</f>
        <v>0</v>
      </c>
      <c r="G15" s="99">
        <f>IFERROR(VLOOKUP(Table_8[[#This Row],[L3 Event3]],Table16[#All],2,FALSE),0)</f>
        <v>20</v>
      </c>
      <c r="H15" s="99">
        <f>IFERROR(VLOOKUP(Table_8[[#This Row],[L2 Event1]],Table16[#All],3,FALSE),0)</f>
        <v>0</v>
      </c>
      <c r="I15" s="99">
        <f>IFERROR(VLOOKUP(Table_8[[#This Row],[L2 Event2]],Table16[#All],3,FALSE),0)</f>
        <v>10</v>
      </c>
      <c r="J15" s="99">
        <f>IFERROR(VLOOKUP(Table_8[[#This Row],[L2 Event3]],Table16[#All],3,FALSE),0)</f>
        <v>15</v>
      </c>
      <c r="K15" s="99">
        <f>IFERROR(VLOOKUP(Table_8[[#This Row],[L2 Event4]],Table16[#All],3,FALSE),0)</f>
        <v>0</v>
      </c>
      <c r="L15" s="99">
        <f>IFERROR(VLOOKUP(Table_8[[#This Row],[L1 Event1]],Table16[#All],4,FALSE),0)</f>
        <v>20</v>
      </c>
      <c r="M15" s="5">
        <f>SUM(E15:L15)</f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55</v>
      </c>
      <c r="O15" s="5" cm="1">
        <f t="array" aca="1" ref="O15" ca="1">IFERROR(SUM(LARGE(OFFSET(E15,0,0,1,'points tables'!$G$2),{1,2})/2*3),(IFERROR(SUM(LARGE(OFFSET(E15,0,0,1,'points tables'!$G$2),{1})/2*3),0)))</f>
        <v>60</v>
      </c>
      <c r="P15" s="78">
        <f ca="1">IF(D15=3,N15,O15)</f>
        <v>55</v>
      </c>
      <c r="Q15" s="6" cm="1">
        <f t="array" ref="Q15">IFERROR(SUM(LARGE(E15:L15,{1,2,3,4})),0)</f>
        <v>65</v>
      </c>
      <c r="R15" s="44"/>
      <c r="S15" s="44"/>
      <c r="T15" s="44">
        <v>5</v>
      </c>
      <c r="U15" s="44"/>
      <c r="V15" s="44">
        <v>11</v>
      </c>
      <c r="W15" s="44">
        <v>10</v>
      </c>
      <c r="X15" s="44"/>
      <c r="Y15" s="44">
        <v>12</v>
      </c>
      <c r="Z15" s="8"/>
      <c r="AA15" s="8"/>
      <c r="AB15" s="8"/>
    </row>
    <row r="16" spans="1:28" ht="18.75" customHeight="1" x14ac:dyDescent="0.3">
      <c r="A16" s="3">
        <v>13</v>
      </c>
      <c r="B16" s="9" t="s">
        <v>241</v>
      </c>
      <c r="C16" s="8" t="s">
        <v>7</v>
      </c>
      <c r="D16" s="5">
        <v>3</v>
      </c>
      <c r="E16" s="99">
        <f>IFERROR(VLOOKUP(Table_8[[#This Row],[L3 Event1]],Table16[#All],2,FALSE),0)</f>
        <v>0</v>
      </c>
      <c r="F16" s="99">
        <f>IFERROR(VLOOKUP(Table_8[[#This Row],[L3 Event2]],Table16[#All],2,FALSE),0)</f>
        <v>0</v>
      </c>
      <c r="G16" s="99">
        <f>IFERROR(VLOOKUP(Table_8[[#This Row],[L3 Event3]],Table16[#All],2,FALSE),0)</f>
        <v>0</v>
      </c>
      <c r="H16" s="99">
        <f>IFERROR(VLOOKUP(Table_8[[#This Row],[L2 Event1]],Table16[#All],3,FALSE),0)</f>
        <v>0</v>
      </c>
      <c r="I16" s="99">
        <f>IFERROR(VLOOKUP(Table_8[[#This Row],[L2 Event2]],Table16[#All],3,FALSE),0)</f>
        <v>30</v>
      </c>
      <c r="J16" s="99">
        <f>IFERROR(VLOOKUP(Table_8[[#This Row],[L2 Event3]],Table16[#All],3,FALSE),0)</f>
        <v>0</v>
      </c>
      <c r="K16" s="99">
        <f>IFERROR(VLOOKUP(Table_8[[#This Row],[L2 Event4]],Table16[#All],3,FALSE),0)</f>
        <v>0</v>
      </c>
      <c r="L16" s="99">
        <f>IFERROR(VLOOKUP(Table_8[[#This Row],[L1 Event1]],Table16[#All],4,FALSE),0)</f>
        <v>20</v>
      </c>
      <c r="M16" s="5">
        <f>SUM(E16:L16)</f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78">
        <f ca="1">IF(D16=3,N16,O16)</f>
        <v>50</v>
      </c>
      <c r="Q16" s="6" cm="1">
        <f t="array" ref="Q16">IFERROR(SUM(LARGE(E16:L16,{1,2,3,4})),0)</f>
        <v>50</v>
      </c>
      <c r="R16" s="44"/>
      <c r="S16" s="44"/>
      <c r="T16" s="44"/>
      <c r="U16" s="44"/>
      <c r="V16" s="44">
        <v>9</v>
      </c>
      <c r="W16" s="44"/>
      <c r="X16" s="44"/>
      <c r="Y16" s="44">
        <v>11</v>
      </c>
      <c r="Z16" s="8"/>
      <c r="AA16" s="8"/>
      <c r="AB16" s="8"/>
    </row>
    <row r="17" spans="1:28" ht="18.75" customHeight="1" x14ac:dyDescent="0.3">
      <c r="A17" s="3">
        <v>14</v>
      </c>
      <c r="B17" s="9" t="s">
        <v>297</v>
      </c>
      <c r="C17" s="8" t="s">
        <v>7</v>
      </c>
      <c r="D17" s="5">
        <v>3</v>
      </c>
      <c r="E17" s="99">
        <f>IFERROR(VLOOKUP(Table_8[[#This Row],[L3 Event1]],Table16[#All],2,FALSE),0)</f>
        <v>0</v>
      </c>
      <c r="F17" s="99">
        <f>IFERROR(VLOOKUP(Table_8[[#This Row],[L3 Event2]],Table16[#All],2,FALSE),0)</f>
        <v>0</v>
      </c>
      <c r="G17" s="99">
        <f>IFERROR(VLOOKUP(Table_8[[#This Row],[L3 Event3]],Table16[#All],2,FALSE),0)</f>
        <v>0</v>
      </c>
      <c r="H17" s="99">
        <f>IFERROR(VLOOKUP(Table_8[[#This Row],[L2 Event1]],Table16[#All],3,FALSE),0)</f>
        <v>0</v>
      </c>
      <c r="I17" s="99">
        <f>IFERROR(VLOOKUP(Table_8[[#This Row],[L2 Event2]],Table16[#All],3,FALSE),0)</f>
        <v>0</v>
      </c>
      <c r="J17" s="99">
        <f>IFERROR(VLOOKUP(Table_8[[#This Row],[L2 Event3]],Table16[#All],3,FALSE),0)</f>
        <v>0</v>
      </c>
      <c r="K17" s="99">
        <f>IFERROR(VLOOKUP(Table_8[[#This Row],[L2 Event4]],Table16[#All],3,FALSE),0)</f>
        <v>0</v>
      </c>
      <c r="L17" s="99">
        <f>IFERROR(VLOOKUP(Table_8[[#This Row],[L1 Event1]],Table16[#All],4,FALSE),0)</f>
        <v>45</v>
      </c>
      <c r="M17" s="5">
        <f>SUM(E17:L17)</f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67.5</v>
      </c>
      <c r="P17" s="78">
        <f ca="1">IF(D17=3,N17,O17)</f>
        <v>45</v>
      </c>
      <c r="Q17" s="6" cm="1">
        <f t="array" ref="Q17">IFERROR(SUM(LARGE(E17:L17,{1,2,3,4})),0)</f>
        <v>45</v>
      </c>
      <c r="R17" s="44"/>
      <c r="S17" s="44"/>
      <c r="T17" s="44"/>
      <c r="U17" s="44"/>
      <c r="V17" s="44"/>
      <c r="W17" s="44"/>
      <c r="X17" s="44"/>
      <c r="Y17" s="44">
        <v>6</v>
      </c>
      <c r="Z17" s="8"/>
      <c r="AA17" s="8"/>
      <c r="AB17" s="8"/>
    </row>
    <row r="18" spans="1:28" ht="18.75" customHeight="1" x14ac:dyDescent="0.3">
      <c r="A18" s="3">
        <v>15</v>
      </c>
      <c r="B18" s="1" t="s">
        <v>55</v>
      </c>
      <c r="C18" s="22" t="s">
        <v>7</v>
      </c>
      <c r="D18" s="10">
        <v>3</v>
      </c>
      <c r="E18" s="99">
        <f>IFERROR(VLOOKUP(Table_8[[#This Row],[L3 Event1]],Table16[#All],2,FALSE),0)</f>
        <v>0</v>
      </c>
      <c r="F18" s="99">
        <f>IFERROR(VLOOKUP(Table_8[[#This Row],[L3 Event2]],Table16[#All],2,FALSE),0)</f>
        <v>0</v>
      </c>
      <c r="G18" s="99">
        <f>IFERROR(VLOOKUP(Table_8[[#This Row],[L3 Event3]],Table16[#All],2,FALSE),0)</f>
        <v>0</v>
      </c>
      <c r="H18" s="99">
        <f>IFERROR(VLOOKUP(Table_8[[#This Row],[L2 Event1]],Table16[#All],3,FALSE),0)</f>
        <v>0</v>
      </c>
      <c r="I18" s="99">
        <f>IFERROR(VLOOKUP(Table_8[[#This Row],[L2 Event2]],Table16[#All],3,FALSE),0)</f>
        <v>0</v>
      </c>
      <c r="J18" s="99">
        <f>IFERROR(VLOOKUP(Table_8[[#This Row],[L2 Event3]],Table16[#All],3,FALSE),0)</f>
        <v>10</v>
      </c>
      <c r="K18" s="99">
        <f>IFERROR(VLOOKUP(Table_8[[#This Row],[L2 Event4]],Table16[#All],3,FALSE),0)</f>
        <v>15</v>
      </c>
      <c r="L18" s="99">
        <f>IFERROR(VLOOKUP(Table_8[[#This Row],[L1 Event1]],Table16[#All],4,FALSE),0)</f>
        <v>15</v>
      </c>
      <c r="M18" s="5">
        <f>SUM(E18:L18)</f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40</v>
      </c>
      <c r="O18" s="5" cm="1">
        <f t="array" aca="1" ref="O18" ca="1">IFERROR(SUM(LARGE(OFFSET(E18,0,0,1,'points tables'!$G$2),{1,2})/2*3),(IFERROR(SUM(LARGE(OFFSET(E18,0,0,1,'points tables'!$G$2),{1})/2*3),0)))</f>
        <v>45</v>
      </c>
      <c r="P18" s="78">
        <f ca="1">IF(D18=3,N18,O18)</f>
        <v>40</v>
      </c>
      <c r="Q18" s="6" cm="1">
        <f t="array" ref="Q18">IFERROR(SUM(LARGE(E18:L18,{1,2,3,4})),0)</f>
        <v>40</v>
      </c>
      <c r="R18" s="44"/>
      <c r="S18" s="44"/>
      <c r="T18" s="44"/>
      <c r="U18" s="44"/>
      <c r="V18" s="44"/>
      <c r="W18" s="44">
        <v>11</v>
      </c>
      <c r="X18" s="44">
        <v>10</v>
      </c>
      <c r="Y18" s="44">
        <v>13</v>
      </c>
      <c r="Z18" s="8"/>
      <c r="AA18" s="8"/>
      <c r="AB18" s="8"/>
    </row>
    <row r="19" spans="1:28" ht="18.75" customHeight="1" x14ac:dyDescent="0.3">
      <c r="A19" s="3">
        <v>16</v>
      </c>
      <c r="B19" s="9" t="s">
        <v>176</v>
      </c>
      <c r="C19" s="8" t="s">
        <v>7</v>
      </c>
      <c r="D19" s="5">
        <v>3</v>
      </c>
      <c r="E19" s="99">
        <f>IFERROR(VLOOKUP(Table_8[[#This Row],[L3 Event1]],Table16[#All],2,FALSE),0)</f>
        <v>25</v>
      </c>
      <c r="F19" s="99">
        <f>IFERROR(VLOOKUP(Table_8[[#This Row],[L3 Event2]],Table16[#All],2,FALSE),0)</f>
        <v>0</v>
      </c>
      <c r="G19" s="99">
        <f>IFERROR(VLOOKUP(Table_8[[#This Row],[L3 Event3]],Table16[#All],2,FALSE),0)</f>
        <v>0</v>
      </c>
      <c r="H19" s="99">
        <f>IFERROR(VLOOKUP(Table_8[[#This Row],[L2 Event1]],Table16[#All],3,FALSE),0)</f>
        <v>0</v>
      </c>
      <c r="I19" s="99">
        <f>IFERROR(VLOOKUP(Table_8[[#This Row],[L2 Event2]],Table16[#All],3,FALSE),0)</f>
        <v>0</v>
      </c>
      <c r="J19" s="99">
        <f>IFERROR(VLOOKUP(Table_8[[#This Row],[L2 Event3]],Table16[#All],3,FALSE),0)</f>
        <v>0</v>
      </c>
      <c r="K19" s="99">
        <f>IFERROR(VLOOKUP(Table_8[[#This Row],[L2 Event4]],Table16[#All],3,FALSE),0)</f>
        <v>0</v>
      </c>
      <c r="L19" s="99">
        <f>IFERROR(VLOOKUP(Table_8[[#This Row],[L1 Event1]],Table16[#All],4,FALSE),0)</f>
        <v>0</v>
      </c>
      <c r="M19" s="5">
        <f>SUM(E19:L19)</f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25</v>
      </c>
      <c r="O19" s="5" cm="1">
        <f t="array" aca="1" ref="O19" ca="1">IFERROR(SUM(LARGE(OFFSET(E19,0,0,1,'points tables'!$G$2),{1,2})/2*3),(IFERROR(SUM(LARGE(OFFSET(E19,0,0,1,'points tables'!$G$2),{1})/2*3),0)))</f>
        <v>37.5</v>
      </c>
      <c r="P19" s="78">
        <f ca="1">IF(D19=3,N19,O19)</f>
        <v>25</v>
      </c>
      <c r="Q19" s="6" cm="1">
        <f t="array" ref="Q19">IFERROR(SUM(LARGE(E19:L19,{1,2,3,4})),0)</f>
        <v>25</v>
      </c>
      <c r="R19" s="44">
        <v>3</v>
      </c>
      <c r="S19" s="44"/>
      <c r="T19" s="44"/>
      <c r="U19" s="44"/>
      <c r="V19" s="44"/>
      <c r="W19" s="44"/>
      <c r="X19" s="44"/>
      <c r="Y19" s="44"/>
      <c r="Z19" s="8"/>
      <c r="AA19" s="8"/>
      <c r="AB19" s="8"/>
    </row>
    <row r="20" spans="1:28" ht="18.75" customHeight="1" x14ac:dyDescent="0.3">
      <c r="A20" s="3">
        <v>17</v>
      </c>
      <c r="B20" s="9" t="s">
        <v>195</v>
      </c>
      <c r="C20" s="8" t="s">
        <v>7</v>
      </c>
      <c r="D20" s="5">
        <v>3</v>
      </c>
      <c r="E20" s="99">
        <f>IFERROR(VLOOKUP(Table_8[[#This Row],[L3 Event1]],Table16[#All],2,FALSE),0)</f>
        <v>0</v>
      </c>
      <c r="F20" s="99">
        <f>IFERROR(VLOOKUP(Table_8[[#This Row],[L3 Event2]],Table16[#All],2,FALSE),0)</f>
        <v>25</v>
      </c>
      <c r="G20" s="99">
        <f>IFERROR(VLOOKUP(Table_8[[#This Row],[L3 Event3]],Table16[#All],2,FALSE),0)</f>
        <v>0</v>
      </c>
      <c r="H20" s="99">
        <f>IFERROR(VLOOKUP(Table_8[[#This Row],[L2 Event1]],Table16[#All],3,FALSE),0)</f>
        <v>0</v>
      </c>
      <c r="I20" s="99">
        <f>IFERROR(VLOOKUP(Table_8[[#This Row],[L2 Event2]],Table16[#All],3,FALSE),0)</f>
        <v>0</v>
      </c>
      <c r="J20" s="99">
        <f>IFERROR(VLOOKUP(Table_8[[#This Row],[L2 Event3]],Table16[#All],3,FALSE),0)</f>
        <v>0</v>
      </c>
      <c r="K20" s="99">
        <f>IFERROR(VLOOKUP(Table_8[[#This Row],[L2 Event4]],Table16[#All],3,FALSE),0)</f>
        <v>0</v>
      </c>
      <c r="L20" s="99">
        <f>IFERROR(VLOOKUP(Table_8[[#This Row],[L1 Event1]],Table16[#All],4,FALSE),0)</f>
        <v>0</v>
      </c>
      <c r="M20" s="5">
        <f>SUM(E20:L20)</f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78">
        <f ca="1">IF(D20=3,N20,O20)</f>
        <v>25</v>
      </c>
      <c r="Q20" s="6" cm="1">
        <f t="array" ref="Q20">IFERROR(SUM(LARGE(E20:L20,{1,2,3,4})),0)</f>
        <v>25</v>
      </c>
      <c r="R20" s="44"/>
      <c r="S20" s="44">
        <v>3</v>
      </c>
      <c r="T20" s="44"/>
      <c r="U20" s="44"/>
      <c r="V20" s="44"/>
      <c r="W20" s="44"/>
      <c r="X20" s="44"/>
      <c r="Y20" s="44"/>
      <c r="Z20" s="8"/>
      <c r="AA20" s="8"/>
      <c r="AB20" s="8"/>
    </row>
    <row r="21" spans="1:28" ht="18.75" customHeight="1" x14ac:dyDescent="0.3">
      <c r="A21" s="3">
        <v>18</v>
      </c>
      <c r="B21" s="52" t="s">
        <v>70</v>
      </c>
      <c r="C21" s="8" t="s">
        <v>7</v>
      </c>
      <c r="D21" s="5">
        <v>3</v>
      </c>
      <c r="E21" s="99">
        <f>IFERROR(VLOOKUP(Table_8[[#This Row],[L3 Event1]],Table16[#All],2,FALSE),0)</f>
        <v>0</v>
      </c>
      <c r="F21" s="99">
        <f>IFERROR(VLOOKUP(Table_8[[#This Row],[L3 Event2]],Table16[#All],2,FALSE),0)</f>
        <v>20</v>
      </c>
      <c r="G21" s="99">
        <f>IFERROR(VLOOKUP(Table_8[[#This Row],[L3 Event3]],Table16[#All],2,FALSE),0)</f>
        <v>0</v>
      </c>
      <c r="H21" s="99">
        <f>IFERROR(VLOOKUP(Table_8[[#This Row],[L2 Event1]],Table16[#All],3,FALSE),0)</f>
        <v>0</v>
      </c>
      <c r="I21" s="99">
        <f>IFERROR(VLOOKUP(Table_8[[#This Row],[L2 Event2]],Table16[#All],3,FALSE),0)</f>
        <v>0</v>
      </c>
      <c r="J21" s="99">
        <f>IFERROR(VLOOKUP(Table_8[[#This Row],[L2 Event3]],Table16[#All],3,FALSE),0)</f>
        <v>0</v>
      </c>
      <c r="K21" s="99">
        <f>IFERROR(VLOOKUP(Table_8[[#This Row],[L2 Event4]],Table16[#All],3,FALSE),0)</f>
        <v>0</v>
      </c>
      <c r="L21" s="99">
        <f>IFERROR(VLOOKUP(Table_8[[#This Row],[L1 Event1]],Table16[#All],4,FALSE),0)</f>
        <v>0</v>
      </c>
      <c r="M21" s="5">
        <f>SUM(E21:L21)</f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78">
        <f ca="1">IF(D21=3,N21,O21)</f>
        <v>20</v>
      </c>
      <c r="Q21" s="6" cm="1">
        <f t="array" ref="Q21">IFERROR(SUM(LARGE(E21:L21,{1,2,3,4})),0)</f>
        <v>20</v>
      </c>
      <c r="R21" s="44"/>
      <c r="S21" s="44">
        <v>5</v>
      </c>
      <c r="T21" s="44"/>
      <c r="U21" s="44"/>
      <c r="V21" s="44"/>
      <c r="W21" s="44"/>
      <c r="X21" s="44"/>
      <c r="Y21" s="44"/>
      <c r="Z21" s="8"/>
      <c r="AA21" s="8"/>
      <c r="AB21" s="8"/>
    </row>
    <row r="22" spans="1:28" ht="18.75" customHeight="1" x14ac:dyDescent="0.3">
      <c r="A22" s="3">
        <v>19</v>
      </c>
      <c r="B22" s="4" t="s">
        <v>71</v>
      </c>
      <c r="C22" s="8" t="s">
        <v>7</v>
      </c>
      <c r="D22" s="5">
        <v>3</v>
      </c>
      <c r="E22" s="99">
        <f>IFERROR(VLOOKUP(Table_8[[#This Row],[L3 Event1]],Table16[#All],2,FALSE),0)</f>
        <v>0</v>
      </c>
      <c r="F22" s="99">
        <f>IFERROR(VLOOKUP(Table_8[[#This Row],[L3 Event2]],Table16[#All],2,FALSE),0)</f>
        <v>0</v>
      </c>
      <c r="G22" s="99">
        <f>IFERROR(VLOOKUP(Table_8[[#This Row],[L3 Event3]],Table16[#All],2,FALSE),0)</f>
        <v>0</v>
      </c>
      <c r="H22" s="99">
        <f>IFERROR(VLOOKUP(Table_8[[#This Row],[L2 Event1]],Table16[#All],3,FALSE),0)</f>
        <v>15</v>
      </c>
      <c r="I22" s="99">
        <f>IFERROR(VLOOKUP(Table_8[[#This Row],[L2 Event2]],Table16[#All],3,FALSE),0)</f>
        <v>0</v>
      </c>
      <c r="J22" s="99">
        <f>IFERROR(VLOOKUP(Table_8[[#This Row],[L2 Event3]],Table16[#All],3,FALSE),0)</f>
        <v>0</v>
      </c>
      <c r="K22" s="99">
        <f>IFERROR(VLOOKUP(Table_8[[#This Row],[L2 Event4]],Table16[#All],3,FALSE),0)</f>
        <v>0</v>
      </c>
      <c r="L22" s="99">
        <f>IFERROR(VLOOKUP(Table_8[[#This Row],[L1 Event1]],Table16[#All],4,FALSE),0)</f>
        <v>0</v>
      </c>
      <c r="M22" s="5">
        <f>SUM(E22:L22)</f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78">
        <f ca="1">IF(D22=3,N22,O22)</f>
        <v>15</v>
      </c>
      <c r="Q22" s="6" cm="1">
        <f t="array" ref="Q22">IFERROR(SUM(LARGE(E22:L22,{1,2,3,4})),0)</f>
        <v>15</v>
      </c>
      <c r="R22" s="44"/>
      <c r="S22" s="44"/>
      <c r="T22" s="44"/>
      <c r="U22" s="44">
        <v>10</v>
      </c>
      <c r="V22" s="44"/>
      <c r="W22" s="44"/>
      <c r="X22" s="44"/>
      <c r="Y22" s="44"/>
      <c r="Z22" s="8"/>
      <c r="AA22" s="8"/>
      <c r="AB22" s="8"/>
    </row>
    <row r="23" spans="1:28" ht="18.75" customHeight="1" x14ac:dyDescent="0.3">
      <c r="A23" s="3">
        <v>20</v>
      </c>
      <c r="B23" s="88" t="s">
        <v>307</v>
      </c>
      <c r="C23" s="8" t="s">
        <v>7</v>
      </c>
      <c r="D23" s="5">
        <v>3</v>
      </c>
      <c r="E23" s="99">
        <f>IFERROR(VLOOKUP(Table_8[[#This Row],[L3 Event1]],Table16[#All],2,FALSE),0)</f>
        <v>0</v>
      </c>
      <c r="F23" s="99">
        <f>IFERROR(VLOOKUP(Table_8[[#This Row],[L3 Event2]],Table16[#All],2,FALSE),0)</f>
        <v>0</v>
      </c>
      <c r="G23" s="99">
        <f>IFERROR(VLOOKUP(Table_8[[#This Row],[L3 Event3]],Table16[#All],2,FALSE),0)</f>
        <v>0</v>
      </c>
      <c r="H23" s="99">
        <f>IFERROR(VLOOKUP(Table_8[[#This Row],[L2 Event1]],Table16[#All],3,FALSE),0)</f>
        <v>0</v>
      </c>
      <c r="I23" s="99">
        <f>IFERROR(VLOOKUP(Table_8[[#This Row],[L2 Event2]],Table16[#All],3,FALSE),0)</f>
        <v>0</v>
      </c>
      <c r="J23" s="99">
        <f>IFERROR(VLOOKUP(Table_8[[#This Row],[L2 Event3]],Table16[#All],3,FALSE),0)</f>
        <v>0</v>
      </c>
      <c r="K23" s="99">
        <f>IFERROR(VLOOKUP(Table_8[[#This Row],[L2 Event4]],Table16[#All],3,FALSE),0)</f>
        <v>0</v>
      </c>
      <c r="L23" s="99">
        <f>IFERROR(VLOOKUP(Table_8[[#This Row],[L1 Event1]],Table16[#All],4,FALSE),0)</f>
        <v>15</v>
      </c>
      <c r="M23" s="5">
        <f>SUM(E23:L23)</f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78">
        <f ca="1">IF(D23=3,N23,O23)</f>
        <v>15</v>
      </c>
      <c r="Q23" s="6" cm="1">
        <f t="array" ref="Q23">IFERROR(SUM(LARGE(E23:L23,{1,2,3,4})),0)</f>
        <v>15</v>
      </c>
      <c r="R23" s="44"/>
      <c r="S23" s="44"/>
      <c r="T23" s="44"/>
      <c r="U23" s="44"/>
      <c r="V23" s="44"/>
      <c r="W23" s="44"/>
      <c r="X23" s="44"/>
      <c r="Y23" s="44">
        <v>14</v>
      </c>
      <c r="Z23" s="8"/>
      <c r="AA23" s="8"/>
      <c r="AB23" s="8"/>
    </row>
    <row r="24" spans="1:28" ht="18.75" customHeight="1" x14ac:dyDescent="0.3">
      <c r="A24" s="3">
        <v>21</v>
      </c>
      <c r="B24" s="4" t="s">
        <v>213</v>
      </c>
      <c r="C24" s="8" t="s">
        <v>7</v>
      </c>
      <c r="D24" s="5">
        <v>3</v>
      </c>
      <c r="E24" s="99">
        <f>IFERROR(VLOOKUP(Table_8[[#This Row],[L3 Event1]],Table16[#All],2,FALSE),0)</f>
        <v>0</v>
      </c>
      <c r="F24" s="99">
        <f>IFERROR(VLOOKUP(Table_8[[#This Row],[L3 Event2]],Table16[#All],2,FALSE),0)</f>
        <v>0</v>
      </c>
      <c r="G24" s="99">
        <f>IFERROR(VLOOKUP(Table_8[[#This Row],[L3 Event3]],Table16[#All],2,FALSE),0)</f>
        <v>0</v>
      </c>
      <c r="H24" s="99">
        <f>IFERROR(VLOOKUP(Table_8[[#This Row],[L2 Event1]],Table16[#All],3,FALSE),0)</f>
        <v>10</v>
      </c>
      <c r="I24" s="99">
        <f>IFERROR(VLOOKUP(Table_8[[#This Row],[L2 Event2]],Table16[#All],3,FALSE),0)</f>
        <v>0</v>
      </c>
      <c r="J24" s="99">
        <f>IFERROR(VLOOKUP(Table_8[[#This Row],[L2 Event3]],Table16[#All],3,FALSE),0)</f>
        <v>0</v>
      </c>
      <c r="K24" s="99">
        <f>IFERROR(VLOOKUP(Table_8[[#This Row],[L2 Event4]],Table16[#All],3,FALSE),0)</f>
        <v>0</v>
      </c>
      <c r="L24" s="99">
        <f>IFERROR(VLOOKUP(Table_8[[#This Row],[L1 Event1]],Table16[#All],4,FALSE),0)</f>
        <v>0</v>
      </c>
      <c r="M24" s="5">
        <f>SUM(E24:L24)</f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10</v>
      </c>
      <c r="O24" s="5" cm="1">
        <f t="array" aca="1" ref="O24" ca="1">IFERROR(SUM(LARGE(OFFSET(E24,0,0,1,'points tables'!$G$2),{1,2})/2*3),(IFERROR(SUM(LARGE(OFFSET(E24,0,0,1,'points tables'!$G$2),{1})/2*3),0)))</f>
        <v>15</v>
      </c>
      <c r="P24" s="78">
        <f ca="1">IF(D24=3,N24,O24)</f>
        <v>10</v>
      </c>
      <c r="Q24" s="6" cm="1">
        <f t="array" ref="Q24">IFERROR(SUM(LARGE(E24:L24,{1,2,3,4})),0)</f>
        <v>10</v>
      </c>
      <c r="R24" s="44"/>
      <c r="S24" s="44"/>
      <c r="T24" s="44"/>
      <c r="U24" s="44">
        <v>11</v>
      </c>
      <c r="V24" s="44"/>
      <c r="W24" s="44"/>
      <c r="X24" s="44"/>
      <c r="Y24" s="44"/>
      <c r="Z24" s="8"/>
      <c r="AA24" s="8"/>
      <c r="AB24" s="8"/>
    </row>
    <row r="25" spans="1:28" ht="18.75" customHeight="1" x14ac:dyDescent="0.3">
      <c r="A25" s="3">
        <v>22</v>
      </c>
      <c r="B25" s="73" t="s">
        <v>276</v>
      </c>
      <c r="C25" s="8" t="s">
        <v>7</v>
      </c>
      <c r="D25" s="5">
        <v>3</v>
      </c>
      <c r="E25" s="99">
        <f>IFERROR(VLOOKUP(Table_8[[#This Row],[L3 Event1]],Table16[#All],2,FALSE),0)</f>
        <v>0</v>
      </c>
      <c r="F25" s="99">
        <f>IFERROR(VLOOKUP(Table_8[[#This Row],[L3 Event2]],Table16[#All],2,FALSE),0)</f>
        <v>0</v>
      </c>
      <c r="G25" s="99">
        <f>IFERROR(VLOOKUP(Table_8[[#This Row],[L3 Event3]],Table16[#All],2,FALSE),0)</f>
        <v>0</v>
      </c>
      <c r="H25" s="99">
        <f>IFERROR(VLOOKUP(Table_8[[#This Row],[L2 Event1]],Table16[#All],3,FALSE),0)</f>
        <v>0</v>
      </c>
      <c r="I25" s="99">
        <f>IFERROR(VLOOKUP(Table_8[[#This Row],[L2 Event2]],Table16[#All],3,FALSE),0)</f>
        <v>0</v>
      </c>
      <c r="J25" s="99">
        <f>IFERROR(VLOOKUP(Table_8[[#This Row],[L2 Event3]],Table16[#All],3,FALSE),0)</f>
        <v>0</v>
      </c>
      <c r="K25" s="99">
        <f>IFERROR(VLOOKUP(Table_8[[#This Row],[L2 Event4]],Table16[#All],3,FALSE),0)</f>
        <v>10</v>
      </c>
      <c r="L25" s="99">
        <f>IFERROR(VLOOKUP(Table_8[[#This Row],[L1 Event1]],Table16[#All],4,FALSE),0)</f>
        <v>0</v>
      </c>
      <c r="M25" s="5">
        <f>SUM(E25:L25)</f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78">
        <f ca="1">IF(D25=3,N25,O25)</f>
        <v>10</v>
      </c>
      <c r="Q25" s="6" cm="1">
        <f t="array" ref="Q25">IFERROR(SUM(LARGE(E25:L25,{1,2,3,4})),0)</f>
        <v>10</v>
      </c>
      <c r="R25" s="44"/>
      <c r="S25" s="44"/>
      <c r="T25" s="44"/>
      <c r="U25" s="44"/>
      <c r="V25" s="44"/>
      <c r="W25" s="44"/>
      <c r="X25" s="44">
        <v>11</v>
      </c>
      <c r="Y25" s="44"/>
      <c r="Z25" s="8"/>
      <c r="AA25" s="8"/>
      <c r="AB25" s="8"/>
    </row>
    <row r="26" spans="1:28" ht="18.75" customHeight="1" x14ac:dyDescent="0.3">
      <c r="A26" s="3">
        <v>23</v>
      </c>
      <c r="B26" s="52"/>
      <c r="C26" s="8" t="s">
        <v>7</v>
      </c>
      <c r="D26" s="5">
        <v>3</v>
      </c>
      <c r="E26" s="99">
        <f>IFERROR(VLOOKUP(Table_8[[#This Row],[L3 Event1]],Table16[#All],2,FALSE),0)</f>
        <v>0</v>
      </c>
      <c r="F26" s="99">
        <f>IFERROR(VLOOKUP(Table_8[[#This Row],[L3 Event2]],Table16[#All],2,FALSE),0)</f>
        <v>0</v>
      </c>
      <c r="G26" s="99">
        <f>IFERROR(VLOOKUP(Table_8[[#This Row],[L3 Event3]],Table16[#All],2,FALSE),0)</f>
        <v>0</v>
      </c>
      <c r="H26" s="99">
        <f>IFERROR(VLOOKUP(Table_8[[#This Row],[L2 Event1]],Table16[#All],3,FALSE),0)</f>
        <v>0</v>
      </c>
      <c r="I26" s="99">
        <f>IFERROR(VLOOKUP(Table_8[[#This Row],[L2 Event2]],Table16[#All],3,FALSE),0)</f>
        <v>0</v>
      </c>
      <c r="J26" s="99">
        <f>IFERROR(VLOOKUP(Table_8[[#This Row],[L2 Event3]],Table16[#All],3,FALSE),0)</f>
        <v>0</v>
      </c>
      <c r="K26" s="99">
        <f>IFERROR(VLOOKUP(Table_8[[#This Row],[L2 Event4]],Table16[#All],3,FALSE),0)</f>
        <v>0</v>
      </c>
      <c r="L26" s="99">
        <f>IFERROR(VLOOKUP(Table_8[[#This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8">
        <f ca="1">IF(D26=3,N26,O26)</f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</row>
    <row r="27" spans="1:28" ht="18.75" customHeight="1" x14ac:dyDescent="0.3">
      <c r="A27" s="3">
        <v>24</v>
      </c>
      <c r="B27" s="1"/>
      <c r="C27" s="8" t="s">
        <v>7</v>
      </c>
      <c r="D27" s="5">
        <v>3</v>
      </c>
      <c r="E27" s="99">
        <f>IFERROR(VLOOKUP(Table_8[[#This Row],[L3 Event1]],Table16[#All],2,FALSE),0)</f>
        <v>0</v>
      </c>
      <c r="F27" s="99">
        <f>IFERROR(VLOOKUP(Table_8[[#This Row],[L3 Event2]],Table16[#All],2,FALSE),0)</f>
        <v>0</v>
      </c>
      <c r="G27" s="99">
        <f>IFERROR(VLOOKUP(Table_8[[#This Row],[L3 Event3]],Table16[#All],2,FALSE),0)</f>
        <v>0</v>
      </c>
      <c r="H27" s="99">
        <f>IFERROR(VLOOKUP(Table_8[[#This Row],[L2 Event1]],Table16[#All],3,FALSE),0)</f>
        <v>0</v>
      </c>
      <c r="I27" s="99">
        <f>IFERROR(VLOOKUP(Table_8[[#This Row],[L2 Event2]],Table16[#All],3,FALSE),0)</f>
        <v>0</v>
      </c>
      <c r="J27" s="99">
        <f>IFERROR(VLOOKUP(Table_8[[#This Row],[L2 Event3]],Table16[#All],3,FALSE),0)</f>
        <v>0</v>
      </c>
      <c r="K27" s="99">
        <f>IFERROR(VLOOKUP(Table_8[[#This Row],[L2 Event4]],Table16[#All],3,FALSE),0)</f>
        <v>0</v>
      </c>
      <c r="L27" s="99">
        <f>IFERROR(VLOOKUP(Table_8[[#This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8">
        <f ca="1">IF(D27=3,N27,O27)</f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</row>
    <row r="28" spans="1:28" ht="18.75" customHeight="1" x14ac:dyDescent="0.3">
      <c r="A28" s="3">
        <v>25</v>
      </c>
      <c r="B28" s="106"/>
      <c r="C28" s="8"/>
      <c r="D28" s="5">
        <v>3</v>
      </c>
      <c r="E28" s="99">
        <f>IFERROR(VLOOKUP(Table_8[[#This Row],[L3 Event1]],Table16[#All],2,FALSE),0)</f>
        <v>0</v>
      </c>
      <c r="F28" s="99">
        <f>IFERROR(VLOOKUP(Table_8[[#This Row],[L3 Event2]],Table16[#All],2,FALSE),0)</f>
        <v>0</v>
      </c>
      <c r="G28" s="99">
        <f>IFERROR(VLOOKUP(Table_8[[#This Row],[L3 Event3]],Table16[#All],2,FALSE),0)</f>
        <v>0</v>
      </c>
      <c r="H28" s="99">
        <f>IFERROR(VLOOKUP(Table_8[[#This Row],[L2 Event1]],Table16[#All],3,FALSE),0)</f>
        <v>0</v>
      </c>
      <c r="I28" s="99">
        <f>IFERROR(VLOOKUP(Table_8[[#This Row],[L2 Event2]],Table16[#All],3,FALSE),0)</f>
        <v>0</v>
      </c>
      <c r="J28" s="99">
        <f>IFERROR(VLOOKUP(Table_8[[#This Row],[L2 Event3]],Table16[#All],3,FALSE),0)</f>
        <v>0</v>
      </c>
      <c r="K28" s="99">
        <f>IFERROR(VLOOKUP(Table_8[[#This Row],[L2 Event4]],Table16[#All],3,FALSE),0)</f>
        <v>0</v>
      </c>
      <c r="L28" s="99">
        <f>IFERROR(VLOOKUP(Table_8[[#This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8">
        <f ca="1">IF(D28=3,N28,O28)</f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</row>
    <row r="29" spans="1:28" ht="18.75" customHeight="1" x14ac:dyDescent="0.3">
      <c r="A29" s="3">
        <v>26</v>
      </c>
      <c r="B29" s="54"/>
      <c r="C29" s="8"/>
      <c r="D29" s="5">
        <v>3</v>
      </c>
      <c r="E29" s="99">
        <f>IFERROR(VLOOKUP(Table_8[[#This Row],[L3 Event1]],Table16[#All],2,FALSE),0)</f>
        <v>0</v>
      </c>
      <c r="F29" s="99">
        <f>IFERROR(VLOOKUP(Table_8[[#This Row],[L3 Event2]],Table16[#All],2,FALSE),0)</f>
        <v>0</v>
      </c>
      <c r="G29" s="99">
        <f>IFERROR(VLOOKUP(Table_8[[#This Row],[L3 Event3]],Table16[#All],2,FALSE),0)</f>
        <v>0</v>
      </c>
      <c r="H29" s="99">
        <f>IFERROR(VLOOKUP(Table_8[[#This Row],[L2 Event1]],Table16[#All],3,FALSE),0)</f>
        <v>0</v>
      </c>
      <c r="I29" s="99">
        <f>IFERROR(VLOOKUP(Table_8[[#This Row],[L2 Event2]],Table16[#All],3,FALSE),0)</f>
        <v>0</v>
      </c>
      <c r="J29" s="99">
        <f>IFERROR(VLOOKUP(Table_8[[#This Row],[L2 Event3]],Table16[#All],3,FALSE),0)</f>
        <v>0</v>
      </c>
      <c r="K29" s="99">
        <f>IFERROR(VLOOKUP(Table_8[[#This Row],[L2 Event4]],Table16[#All],3,FALSE),0)</f>
        <v>0</v>
      </c>
      <c r="L29" s="99">
        <f>IFERROR(VLOOKUP(Table_8[[#This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8">
        <f ca="1">IF(D29=3,N29,O29)</f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</row>
    <row r="30" spans="1:28" ht="18.75" customHeight="1" x14ac:dyDescent="0.3">
      <c r="A30" s="3">
        <v>27</v>
      </c>
      <c r="B30" s="45"/>
      <c r="C30" s="8"/>
      <c r="D30" s="5">
        <v>3</v>
      </c>
      <c r="E30" s="99">
        <f>IFERROR(VLOOKUP(Table_8[[#This Row],[L3 Event1]],Table16[#All],2,FALSE),0)</f>
        <v>0</v>
      </c>
      <c r="F30" s="99">
        <f>IFERROR(VLOOKUP(Table_8[[#This Row],[L3 Event2]],Table16[#All],2,FALSE),0)</f>
        <v>0</v>
      </c>
      <c r="G30" s="99">
        <f>IFERROR(VLOOKUP(Table_8[[#This Row],[L3 Event3]],Table16[#All],2,FALSE),0)</f>
        <v>0</v>
      </c>
      <c r="H30" s="99">
        <f>IFERROR(VLOOKUP(Table_8[[#This Row],[L2 Event1]],Table16[#All],3,FALSE),0)</f>
        <v>0</v>
      </c>
      <c r="I30" s="99">
        <f>IFERROR(VLOOKUP(Table_8[[#This Row],[L2 Event2]],Table16[#All],3,FALSE),0)</f>
        <v>0</v>
      </c>
      <c r="J30" s="99">
        <f>IFERROR(VLOOKUP(Table_8[[#This Row],[L2 Event3]],Table16[#All],3,FALSE),0)</f>
        <v>0</v>
      </c>
      <c r="K30" s="99">
        <f>IFERROR(VLOOKUP(Table_8[[#This Row],[L2 Event4]],Table16[#All],3,FALSE),0)</f>
        <v>0</v>
      </c>
      <c r="L30" s="99">
        <f>IFERROR(VLOOKUP(Table_8[[#This Row],[L1 Event1]],Table16[#All],4,FALSE),0)</f>
        <v>0</v>
      </c>
      <c r="M30" s="5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8">
        <f ca="1">IF(D30=3,N30,O30)</f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</row>
    <row r="31" spans="1:28" ht="18.75" customHeight="1" x14ac:dyDescent="0.3">
      <c r="A31" s="3">
        <v>28</v>
      </c>
      <c r="B31" s="45"/>
      <c r="C31" s="8"/>
      <c r="D31" s="5">
        <v>3</v>
      </c>
      <c r="E31" s="99">
        <f>IFERROR(VLOOKUP(Table_8[[#This Row],[L3 Event1]],Table16[#All],2,FALSE),0)</f>
        <v>0</v>
      </c>
      <c r="F31" s="99">
        <f>IFERROR(VLOOKUP(Table_8[[#This Row],[L3 Event2]],Table16[#All],2,FALSE),0)</f>
        <v>0</v>
      </c>
      <c r="G31" s="99">
        <f>IFERROR(VLOOKUP(Table_8[[#This Row],[L3 Event3]],Table16[#All],2,FALSE),0)</f>
        <v>0</v>
      </c>
      <c r="H31" s="99">
        <f>IFERROR(VLOOKUP(Table_8[[#This Row],[L2 Event1]],Table16[#All],3,FALSE),0)</f>
        <v>0</v>
      </c>
      <c r="I31" s="99">
        <f>IFERROR(VLOOKUP(Table_8[[#This Row],[L2 Event2]],Table16[#All],3,FALSE),0)</f>
        <v>0</v>
      </c>
      <c r="J31" s="99">
        <f>IFERROR(VLOOKUP(Table_8[[#This Row],[L2 Event3]],Table16[#All],3,FALSE),0)</f>
        <v>0</v>
      </c>
      <c r="K31" s="99">
        <f>IFERROR(VLOOKUP(Table_8[[#This Row],[L2 Event4]],Table16[#All],3,FALSE),0)</f>
        <v>0</v>
      </c>
      <c r="L31" s="99">
        <f>IFERROR(VLOOKUP(Table_8[[#This Row],[L1 Event1]],Table16[#All],4,FALSE),0)</f>
        <v>0</v>
      </c>
      <c r="M31" s="5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8">
        <f ca="1">IF(D31=3,N31,O31)</f>
        <v>0</v>
      </c>
      <c r="Q31" s="25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</row>
    <row r="32" spans="1:28" ht="18.75" customHeight="1" x14ac:dyDescent="0.3">
      <c r="A32" s="3">
        <v>29</v>
      </c>
      <c r="B32" s="24"/>
      <c r="C32" s="8"/>
      <c r="D32" s="5">
        <v>3</v>
      </c>
      <c r="E32" s="99">
        <f>IFERROR(VLOOKUP(Table_8[[#This Row],[L3 Event1]],Table16[#All],2,FALSE),0)</f>
        <v>0</v>
      </c>
      <c r="F32" s="99">
        <f>IFERROR(VLOOKUP(Table_8[[#This Row],[L3 Event2]],Table16[#All],2,FALSE),0)</f>
        <v>0</v>
      </c>
      <c r="G32" s="99">
        <f>IFERROR(VLOOKUP(Table_8[[#This Row],[L3 Event3]],Table16[#All],2,FALSE),0)</f>
        <v>0</v>
      </c>
      <c r="H32" s="99">
        <f>IFERROR(VLOOKUP(Table_8[[#This Row],[L2 Event1]],Table16[#All],3,FALSE),0)</f>
        <v>0</v>
      </c>
      <c r="I32" s="99">
        <f>IFERROR(VLOOKUP(Table_8[[#This Row],[L2 Event2]],Table16[#All],3,FALSE),0)</f>
        <v>0</v>
      </c>
      <c r="J32" s="99">
        <f>IFERROR(VLOOKUP(Table_8[[#This Row],[L2 Event3]],Table16[#All],3,FALSE),0)</f>
        <v>0</v>
      </c>
      <c r="K32" s="99">
        <f>IFERROR(VLOOKUP(Table_8[[#This Row],[L2 Event4]],Table16[#All],3,FALSE),0)</f>
        <v>0</v>
      </c>
      <c r="L32" s="99">
        <f>IFERROR(VLOOKUP(Table_8[[#This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8">
        <f ca="1">IF(D32=3,N32,O32)</f>
        <v>0</v>
      </c>
      <c r="Q32" s="25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</row>
    <row r="33" spans="1:28" ht="18.75" customHeight="1" x14ac:dyDescent="0.3">
      <c r="A33" s="3">
        <v>30</v>
      </c>
      <c r="B33" s="24"/>
      <c r="C33" s="8"/>
      <c r="D33" s="5">
        <v>3</v>
      </c>
      <c r="E33" s="99">
        <f>IFERROR(VLOOKUP(Table_8[[#This Row],[L3 Event1]],Table16[#All],2,FALSE),0)</f>
        <v>0</v>
      </c>
      <c r="F33" s="99">
        <f>IFERROR(VLOOKUP(Table_8[[#This Row],[L3 Event2]],Table16[#All],2,FALSE),0)</f>
        <v>0</v>
      </c>
      <c r="G33" s="99">
        <f>IFERROR(VLOOKUP(Table_8[[#This Row],[L3 Event3]],Table16[#All],2,FALSE),0)</f>
        <v>0</v>
      </c>
      <c r="H33" s="99">
        <f>IFERROR(VLOOKUP(Table_8[[#This Row],[L2 Event1]],Table16[#All],3,FALSE),0)</f>
        <v>0</v>
      </c>
      <c r="I33" s="99">
        <f>IFERROR(VLOOKUP(Table_8[[#This Row],[L2 Event2]],Table16[#All],3,FALSE),0)</f>
        <v>0</v>
      </c>
      <c r="J33" s="99">
        <f>IFERROR(VLOOKUP(Table_8[[#This Row],[L2 Event3]],Table16[#All],3,FALSE),0)</f>
        <v>0</v>
      </c>
      <c r="K33" s="99">
        <f>IFERROR(VLOOKUP(Table_8[[#This Row],[L2 Event4]],Table16[#All],3,FALSE),0)</f>
        <v>0</v>
      </c>
      <c r="L33" s="99">
        <f>IFERROR(VLOOKUP(Table_8[[#This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8">
        <f ca="1">IF(D33=3,N33,O33)</f>
        <v>0</v>
      </c>
      <c r="Q33" s="25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</row>
    <row r="34" spans="1:28" ht="18.75" customHeight="1" x14ac:dyDescent="0.3">
      <c r="A34" s="3">
        <v>31</v>
      </c>
      <c r="B34" s="24"/>
      <c r="C34" s="8"/>
      <c r="D34" s="5">
        <v>3</v>
      </c>
      <c r="E34" s="99">
        <f>IFERROR(VLOOKUP(Table_8[[#This Row],[L3 Event1]],Table16[#All],2,FALSE),0)</f>
        <v>0</v>
      </c>
      <c r="F34" s="99">
        <f>IFERROR(VLOOKUP(Table_8[[#This Row],[L3 Event2]],Table16[#All],2,FALSE),0)</f>
        <v>0</v>
      </c>
      <c r="G34" s="99">
        <f>IFERROR(VLOOKUP(Table_8[[#This Row],[L3 Event3]],Table16[#All],2,FALSE),0)</f>
        <v>0</v>
      </c>
      <c r="H34" s="99">
        <f>IFERROR(VLOOKUP(Table_8[[#This Row],[L2 Event1]],Table16[#All],3,FALSE),0)</f>
        <v>0</v>
      </c>
      <c r="I34" s="99">
        <f>IFERROR(VLOOKUP(Table_8[[#This Row],[L2 Event2]],Table16[#All],3,FALSE),0)</f>
        <v>0</v>
      </c>
      <c r="J34" s="99">
        <f>IFERROR(VLOOKUP(Table_8[[#This Row],[L2 Event3]],Table16[#All],3,FALSE),0)</f>
        <v>0</v>
      </c>
      <c r="K34" s="99">
        <f>IFERROR(VLOOKUP(Table_8[[#This Row],[L2 Event4]],Table16[#All],3,FALSE),0)</f>
        <v>0</v>
      </c>
      <c r="L34" s="99">
        <f>IFERROR(VLOOKUP(Table_8[[#This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8">
        <f ca="1">IF(D34=3,N34,O34)</f>
        <v>0</v>
      </c>
      <c r="Q34" s="25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</row>
    <row r="35" spans="1:28" ht="18.75" customHeight="1" x14ac:dyDescent="0.3">
      <c r="A35" s="3">
        <v>32</v>
      </c>
      <c r="B35" s="26"/>
      <c r="C35" s="27"/>
      <c r="D35" s="28">
        <v>3</v>
      </c>
      <c r="E35" s="99">
        <f>IFERROR(VLOOKUP(Table_8[[#This Row],[L3 Event1]],Table16[#All],2,FALSE),0)</f>
        <v>0</v>
      </c>
      <c r="F35" s="99">
        <f>IFERROR(VLOOKUP(Table_8[[#This Row],[L3 Event2]],Table16[#All],2,FALSE),0)</f>
        <v>0</v>
      </c>
      <c r="G35" s="99">
        <f>IFERROR(VLOOKUP(Table_8[[#This Row],[L3 Event3]],Table16[#All],2,FALSE),0)</f>
        <v>0</v>
      </c>
      <c r="H35" s="99">
        <f>IFERROR(VLOOKUP(Table_8[[#This Row],[L2 Event1]],Table16[#All],3,FALSE),0)</f>
        <v>0</v>
      </c>
      <c r="I35" s="99">
        <f>IFERROR(VLOOKUP(Table_8[[#This Row],[L2 Event2]],Table16[#All],3,FALSE),0)</f>
        <v>0</v>
      </c>
      <c r="J35" s="99">
        <f>IFERROR(VLOOKUP(Table_8[[#This Row],[L2 Event3]],Table16[#All],3,FALSE),0)</f>
        <v>0</v>
      </c>
      <c r="K35" s="99">
        <f>IFERROR(VLOOKUP(Table_8[[#This Row],[L2 Event4]],Table16[#All],3,FALSE),0)</f>
        <v>0</v>
      </c>
      <c r="L35" s="99">
        <f>IFERROR(VLOOKUP(Table_8[[#This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0">
        <f ca="1">IF(D35=3,N35,O35)</f>
        <v>0</v>
      </c>
      <c r="Q35" s="31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</row>
    <row r="36" spans="1:28" ht="18.75" customHeight="1" x14ac:dyDescent="0.3">
      <c r="A36" s="21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47"/>
      <c r="S36" s="47"/>
      <c r="T36" s="47"/>
      <c r="U36" s="47"/>
      <c r="V36" s="47"/>
      <c r="W36" s="47"/>
      <c r="X36" s="47"/>
      <c r="Y36" s="47"/>
      <c r="Z36" s="8"/>
      <c r="AA36" s="8"/>
      <c r="AB36" s="8"/>
    </row>
    <row r="37" spans="1:28" ht="18.75" customHeight="1" x14ac:dyDescent="0.3">
      <c r="A37" s="21"/>
      <c r="B37" s="111" t="s">
        <v>285</v>
      </c>
      <c r="C37" s="4"/>
      <c r="D37" s="5"/>
      <c r="E37" s="5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47"/>
      <c r="S37" s="47"/>
      <c r="T37" s="47"/>
      <c r="U37" s="47"/>
      <c r="V37" s="47"/>
      <c r="W37" s="47"/>
      <c r="X37" s="47"/>
      <c r="Y37" s="47"/>
      <c r="Z37" s="8"/>
      <c r="AA37" s="8"/>
      <c r="AB37" s="8"/>
    </row>
    <row r="38" spans="1:28" ht="18.75" customHeight="1" x14ac:dyDescent="0.3">
      <c r="A38" s="2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47"/>
      <c r="S38" s="47"/>
      <c r="T38" s="47"/>
      <c r="U38" s="47"/>
      <c r="V38" s="47"/>
      <c r="W38" s="47"/>
      <c r="X38" s="47"/>
      <c r="Y38" s="47"/>
      <c r="Z38" s="8"/>
      <c r="AA38" s="8"/>
      <c r="AB38" s="8"/>
    </row>
    <row r="39" spans="1:28" ht="18.75" customHeight="1" x14ac:dyDescent="0.3">
      <c r="A39" s="21"/>
      <c r="B39" s="19"/>
      <c r="C39" s="8"/>
      <c r="D39" s="5"/>
      <c r="E39" s="5"/>
      <c r="F39" s="5"/>
      <c r="G39" s="5"/>
      <c r="H39" s="5"/>
      <c r="I39" s="29"/>
      <c r="J39" s="2"/>
      <c r="K39" s="2"/>
      <c r="L39" s="2"/>
      <c r="M39" s="8"/>
      <c r="N39" s="5"/>
      <c r="O39" s="6"/>
      <c r="P39" s="8"/>
      <c r="Q39" s="8"/>
      <c r="R39" s="47"/>
      <c r="S39" s="47"/>
      <c r="T39" s="47"/>
      <c r="U39" s="47"/>
      <c r="V39" s="47"/>
      <c r="W39" s="47"/>
      <c r="X39" s="47"/>
      <c r="Y39" s="47"/>
      <c r="Z39" s="8"/>
      <c r="AA39" s="8"/>
      <c r="AB39" s="8"/>
    </row>
    <row r="40" spans="1:28" ht="18.75" customHeight="1" x14ac:dyDescent="0.3">
      <c r="A40" s="21"/>
      <c r="B40" s="9"/>
      <c r="C40" s="8"/>
      <c r="D40" s="5"/>
      <c r="E40" s="5"/>
      <c r="F40" s="5"/>
      <c r="G40" s="5"/>
      <c r="H40" s="5"/>
      <c r="I40" s="29"/>
      <c r="J40" s="2"/>
      <c r="K40" s="2"/>
      <c r="L40" s="5"/>
      <c r="M40" s="8"/>
      <c r="N40" s="5"/>
      <c r="O40" s="6"/>
      <c r="P40" s="8"/>
      <c r="Q40" s="8"/>
      <c r="R40" s="47"/>
      <c r="S40" s="47"/>
      <c r="T40" s="47"/>
      <c r="U40" s="47"/>
      <c r="V40" s="47"/>
      <c r="W40" s="47"/>
      <c r="X40" s="47"/>
      <c r="Y40" s="47"/>
      <c r="Z40" s="8"/>
      <c r="AA40" s="8"/>
      <c r="AB40" s="8"/>
    </row>
    <row r="41" spans="1:28" ht="18.75" customHeight="1" x14ac:dyDescent="0.3">
      <c r="A41" s="21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47"/>
      <c r="S41" s="47"/>
      <c r="T41" s="47"/>
      <c r="U41" s="47"/>
      <c r="V41" s="47"/>
      <c r="W41" s="47"/>
      <c r="X41" s="47"/>
      <c r="Y41" s="47"/>
      <c r="Z41" s="8"/>
      <c r="AA41" s="8"/>
      <c r="AB41" s="8"/>
    </row>
    <row r="42" spans="1:28" ht="18.75" customHeight="1" x14ac:dyDescent="0.3">
      <c r="A42" s="21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47"/>
      <c r="S42" s="47"/>
      <c r="T42" s="47"/>
      <c r="U42" s="47"/>
      <c r="V42" s="47"/>
      <c r="W42" s="47"/>
      <c r="X42" s="47"/>
      <c r="Y42" s="47"/>
      <c r="Z42" s="8"/>
      <c r="AA42" s="8"/>
      <c r="AB42" s="8"/>
    </row>
    <row r="43" spans="1:28" ht="18.75" customHeight="1" x14ac:dyDescent="0.3">
      <c r="A43" s="21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1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1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1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1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1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1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1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1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1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1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1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1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1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1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1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1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1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1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1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1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1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1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1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1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1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1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1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1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1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1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1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1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1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1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1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1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1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1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1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1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1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1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1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1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1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1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1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1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1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1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1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1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1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1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1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1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1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1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1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1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1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1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1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1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1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1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1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1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1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1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1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1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1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1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1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1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1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1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1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1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1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1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1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1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1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1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1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1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1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1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1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1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1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1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1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1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1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1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1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1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1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1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1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1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1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1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1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1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1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1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1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1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1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1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1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1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1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1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1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1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1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1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1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1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1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1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1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1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1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1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1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1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1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1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1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1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1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1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1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1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1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1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1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1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1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1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1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1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1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1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1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1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1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1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1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1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1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1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1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1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1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1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1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1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1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1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1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1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1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1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1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1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1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1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1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1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1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1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1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1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1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1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1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1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1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1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1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1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3">
      <c r="A232" s="21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3">
      <c r="A233" s="21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phoneticPr fontId="18" type="noConversion"/>
  <conditionalFormatting sqref="B29">
    <cfRule type="duplicateValues" dxfId="10" priority="1"/>
  </conditionalFormatting>
  <conditionalFormatting sqref="B30:B35 B4:B28">
    <cfRule type="duplicateValues" dxfId="9" priority="2"/>
  </conditionalFormatting>
  <pageMargins left="0.7" right="0.7" top="0.75" bottom="0.75" header="0" footer="0"/>
  <pageSetup paperSize="9" orientation="portrait"/>
  <legacy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3.5703125" customWidth="1"/>
    <col min="4" max="4" width="15.140625" hidden="1" customWidth="1"/>
    <col min="13" max="13" width="9.7109375" customWidth="1"/>
    <col min="14" max="14" width="14.5703125" hidden="1" customWidth="1"/>
    <col min="15" max="15" width="15.85546875" hidden="1" customWidth="1"/>
    <col min="16" max="16" width="16.85546875" customWidth="1"/>
    <col min="17" max="17" width="14.140625" customWidth="1"/>
    <col min="18" max="18" width="10.7109375" customWidth="1"/>
    <col min="19" max="25" width="14.85546875" customWidth="1"/>
    <col min="26" max="29" width="9.140625" customWidth="1"/>
  </cols>
  <sheetData>
    <row r="1" spans="1:29" s="69" customFormat="1" ht="15" customHeight="1" x14ac:dyDescent="0.25"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8" t="s">
        <v>64</v>
      </c>
      <c r="C4" s="8" t="s">
        <v>7</v>
      </c>
      <c r="D4" s="5">
        <v>3</v>
      </c>
      <c r="E4" s="99">
        <f>IFERROR(VLOOKUP(Table_10[[#This Row],[L3 Event1]],Table16[#All],2,FALSE),0)</f>
        <v>35</v>
      </c>
      <c r="F4" s="99">
        <f>IFERROR(VLOOKUP(Table_10[[#This Row],[L3 Event2]],Table16[#All],2,FALSE),0)</f>
        <v>50</v>
      </c>
      <c r="G4" s="99">
        <f>IFERROR(VLOOKUP(Table_10[[#This Row],[L3 Event3]],Table16[#All],2,FALSE),0)</f>
        <v>0</v>
      </c>
      <c r="H4" s="99">
        <f>IFERROR(VLOOKUP(Table_10[[#This Row],[L2 Event1]],Table16[#All],3,FALSE),0)</f>
        <v>140</v>
      </c>
      <c r="I4" s="99">
        <f>IFERROR(VLOOKUP(Table_10[[#This Row],[L2 Event2]],Table16[#All],3,FALSE),0)</f>
        <v>140</v>
      </c>
      <c r="J4" s="99">
        <f>IFERROR(VLOOKUP(Table_10[[#This Row],[L2 Event3]],Table16[#All],3,FALSE),0)</f>
        <v>0</v>
      </c>
      <c r="K4" s="99">
        <f>IFERROR(VLOOKUP(Table_10[[#This Row],[L2 Event4]],Table16[#All],3,FALSE),0)</f>
        <v>140</v>
      </c>
      <c r="L4" s="99">
        <f>IFERROR(VLOOKUP(Table_10[[#This Row],[L1 Event1]],Table16[#All],4,FALSE),0)</f>
        <v>125</v>
      </c>
      <c r="M4" s="2">
        <f>SUM(E4:L4)</f>
        <v>630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8">
        <f ca="1">IF(D4=3,N4,O4)</f>
        <v>420</v>
      </c>
      <c r="Q4" s="6" cm="1">
        <f t="array" ref="Q4">IFERROR(SUM(LARGE(E4:L4,{1,2,3,4})),0)</f>
        <v>545</v>
      </c>
      <c r="R4" s="44">
        <v>2</v>
      </c>
      <c r="S4" s="44">
        <v>1</v>
      </c>
      <c r="T4" s="44"/>
      <c r="U4" s="44">
        <v>1</v>
      </c>
      <c r="V4" s="44">
        <v>1</v>
      </c>
      <c r="W4" s="44"/>
      <c r="X4" s="44">
        <v>1</v>
      </c>
      <c r="Y4" s="44">
        <v>2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157</v>
      </c>
      <c r="C5" s="8" t="s">
        <v>7</v>
      </c>
      <c r="D5" s="5">
        <v>3</v>
      </c>
      <c r="E5" s="99">
        <f>IFERROR(VLOOKUP(Table_10[[#This Row],[L3 Event1]],Table16[#All],2,FALSE),0)</f>
        <v>0</v>
      </c>
      <c r="F5" s="99">
        <f>IFERROR(VLOOKUP(Table_10[[#This Row],[L3 Event2]],Table16[#All],2,FALSE),0)</f>
        <v>35</v>
      </c>
      <c r="G5" s="99">
        <f>IFERROR(VLOOKUP(Table_10[[#This Row],[L3 Event3]],Table16[#All],2,FALSE),0)</f>
        <v>35</v>
      </c>
      <c r="H5" s="99">
        <f>IFERROR(VLOOKUP(Table_10[[#This Row],[L2 Event1]],Table16[#All],3,FALSE),0)</f>
        <v>100</v>
      </c>
      <c r="I5" s="99">
        <f>IFERROR(VLOOKUP(Table_10[[#This Row],[L2 Event2]],Table16[#All],3,FALSE),0)</f>
        <v>70</v>
      </c>
      <c r="J5" s="99">
        <f>IFERROR(VLOOKUP(Table_10[[#This Row],[L2 Event3]],Table16[#All],3,FALSE),0)</f>
        <v>100</v>
      </c>
      <c r="K5" s="99">
        <f>IFERROR(VLOOKUP(Table_10[[#This Row],[L2 Event4]],Table16[#All],3,FALSE),0)</f>
        <v>100</v>
      </c>
      <c r="L5" s="99">
        <f>IFERROR(VLOOKUP(Table_10[[#This Row],[L1 Event1]],Table16[#All],4,FALSE),0)</f>
        <v>90</v>
      </c>
      <c r="M5" s="2">
        <f>SUM(E5:L5)</f>
        <v>530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78">
        <f ca="1">IF(D5=3,N5,O5)</f>
        <v>300</v>
      </c>
      <c r="Q5" s="6" cm="1">
        <f t="array" ref="Q5">IFERROR(SUM(LARGE(E5:L5,{1,2,3,4})),0)</f>
        <v>390</v>
      </c>
      <c r="R5" s="44"/>
      <c r="S5" s="44">
        <v>2</v>
      </c>
      <c r="T5" s="44">
        <v>2</v>
      </c>
      <c r="U5" s="44">
        <v>2</v>
      </c>
      <c r="V5" s="44">
        <v>3</v>
      </c>
      <c r="W5" s="44">
        <v>2</v>
      </c>
      <c r="X5" s="44">
        <v>2</v>
      </c>
      <c r="Y5" s="44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74</v>
      </c>
      <c r="C6" s="8" t="s">
        <v>7</v>
      </c>
      <c r="D6" s="5">
        <v>3</v>
      </c>
      <c r="E6" s="99">
        <f>IFERROR(VLOOKUP(Table_10[[#This Row],[L3 Event1]],Table16[#All],2,FALSE),0)</f>
        <v>50</v>
      </c>
      <c r="F6" s="99">
        <f>IFERROR(VLOOKUP(Table_10[[#This Row],[L3 Event2]],Table16[#All],2,FALSE),0)</f>
        <v>0</v>
      </c>
      <c r="G6" s="99">
        <f>IFERROR(VLOOKUP(Table_10[[#This Row],[L3 Event3]],Table16[#All],2,FALSE),0)</f>
        <v>0</v>
      </c>
      <c r="H6" s="99">
        <f>IFERROR(VLOOKUP(Table_10[[#This Row],[L2 Event1]],Table16[#All],3,FALSE),0)</f>
        <v>45</v>
      </c>
      <c r="I6" s="99">
        <f>IFERROR(VLOOKUP(Table_10[[#This Row],[L2 Event2]],Table16[#All],3,FALSE),0)</f>
        <v>100</v>
      </c>
      <c r="J6" s="99">
        <f>IFERROR(VLOOKUP(Table_10[[#This Row],[L2 Event3]],Table16[#All],3,FALSE),0)</f>
        <v>140</v>
      </c>
      <c r="K6" s="99">
        <f>IFERROR(VLOOKUP(Table_10[[#This Row],[L2 Event4]],Table16[#All],3,FALSE),0)</f>
        <v>70</v>
      </c>
      <c r="L6" s="99">
        <f>IFERROR(VLOOKUP(Table_10[[#This Row],[L1 Event1]],Table16[#All],4,FALSE),0)</f>
        <v>0</v>
      </c>
      <c r="M6" s="2">
        <f>SUM(E6:L6)</f>
        <v>405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310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78">
        <f ca="1">IF(D6=3,N6,O6)</f>
        <v>310</v>
      </c>
      <c r="Q6" s="6" cm="1">
        <f t="array" ref="Q6">IFERROR(SUM(LARGE(E6:L6,{1,2,3,4})),0)</f>
        <v>360</v>
      </c>
      <c r="R6" s="44">
        <v>1</v>
      </c>
      <c r="S6" s="44"/>
      <c r="T6" s="44"/>
      <c r="U6" s="44">
        <v>5</v>
      </c>
      <c r="V6" s="44">
        <v>2</v>
      </c>
      <c r="W6" s="44">
        <v>1</v>
      </c>
      <c r="X6" s="44">
        <v>3</v>
      </c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23" t="s">
        <v>65</v>
      </c>
      <c r="C7" s="8" t="s">
        <v>7</v>
      </c>
      <c r="D7" s="5">
        <v>3</v>
      </c>
      <c r="E7" s="99">
        <f>IFERROR(VLOOKUP(Table_10[[#This Row],[L3 Event1]],Table16[#All],2,FALSE),0)</f>
        <v>0</v>
      </c>
      <c r="F7" s="99">
        <f>IFERROR(VLOOKUP(Table_10[[#This Row],[L3 Event2]],Table16[#All],2,FALSE),0)</f>
        <v>0</v>
      </c>
      <c r="G7" s="99">
        <f>IFERROR(VLOOKUP(Table_10[[#This Row],[L3 Event3]],Table16[#All],2,FALSE),0)</f>
        <v>0</v>
      </c>
      <c r="H7" s="99">
        <f>IFERROR(VLOOKUP(Table_10[[#This Row],[L2 Event1]],Table16[#All],3,FALSE),0)</f>
        <v>70</v>
      </c>
      <c r="I7" s="99">
        <f>IFERROR(VLOOKUP(Table_10[[#This Row],[L2 Event2]],Table16[#All],3,FALSE),0)</f>
        <v>50</v>
      </c>
      <c r="J7" s="99">
        <f>IFERROR(VLOOKUP(Table_10[[#This Row],[L2 Event3]],Table16[#All],3,FALSE),0)</f>
        <v>70</v>
      </c>
      <c r="K7" s="99">
        <f>IFERROR(VLOOKUP(Table_10[[#This Row],[L2 Event4]],Table16[#All],3,FALSE),0)</f>
        <v>0</v>
      </c>
      <c r="L7" s="99">
        <f>IFERROR(VLOOKUP(Table_10[[#This Row],[L1 Event1]],Table16[#All],4,FALSE),0)</f>
        <v>60</v>
      </c>
      <c r="M7" s="2">
        <f>SUM(E7:L7)</f>
        <v>250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200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8">
        <f ca="1">IF(D7=3,N7,O7)</f>
        <v>200</v>
      </c>
      <c r="Q7" s="6" cm="1">
        <f t="array" ref="Q7">IFERROR(SUM(LARGE(E7:L7,{1,2,3,4})),0)</f>
        <v>250</v>
      </c>
      <c r="R7" s="44"/>
      <c r="S7" s="44"/>
      <c r="T7" s="44"/>
      <c r="U7" s="44">
        <v>3</v>
      </c>
      <c r="V7" s="44">
        <v>4</v>
      </c>
      <c r="W7" s="44">
        <v>3</v>
      </c>
      <c r="X7" s="44"/>
      <c r="Y7" s="44">
        <v>5</v>
      </c>
      <c r="Z7" s="8"/>
      <c r="AA7" s="8"/>
      <c r="AB7" s="8"/>
      <c r="AC7" s="8"/>
    </row>
    <row r="8" spans="1:29" ht="18.75" customHeight="1" x14ac:dyDescent="0.3">
      <c r="A8" s="3">
        <v>5</v>
      </c>
      <c r="B8" s="33" t="s">
        <v>76</v>
      </c>
      <c r="C8" s="8" t="s">
        <v>7</v>
      </c>
      <c r="D8" s="5">
        <v>3</v>
      </c>
      <c r="E8" s="99">
        <f>IFERROR(VLOOKUP(Table_10[[#This Row],[L3 Event1]],Table16[#All],2,FALSE),0)</f>
        <v>0</v>
      </c>
      <c r="F8" s="99">
        <f>IFERROR(VLOOKUP(Table_10[[#This Row],[L3 Event2]],Table16[#All],2,FALSE),0)</f>
        <v>25</v>
      </c>
      <c r="G8" s="99">
        <f>IFERROR(VLOOKUP(Table_10[[#This Row],[L3 Event3]],Table16[#All],2,FALSE),0)</f>
        <v>0</v>
      </c>
      <c r="H8" s="99">
        <f>IFERROR(VLOOKUP(Table_10[[#This Row],[L2 Event1]],Table16[#All],3,FALSE),0)</f>
        <v>50</v>
      </c>
      <c r="I8" s="99">
        <f>IFERROR(VLOOKUP(Table_10[[#This Row],[L2 Event2]],Table16[#All],3,FALSE),0)</f>
        <v>45</v>
      </c>
      <c r="J8" s="99">
        <f>IFERROR(VLOOKUP(Table_10[[#This Row],[L2 Event3]],Table16[#All],3,FALSE),0)</f>
        <v>50</v>
      </c>
      <c r="K8" s="99">
        <f>IFERROR(VLOOKUP(Table_10[[#This Row],[L2 Event4]],Table16[#All],3,FALSE),0)</f>
        <v>50</v>
      </c>
      <c r="L8" s="99">
        <f>IFERROR(VLOOKUP(Table_10[[#This Row],[L1 Event1]],Table16[#All],4,FALSE),0)</f>
        <v>15</v>
      </c>
      <c r="M8" s="2">
        <f>SUM(E8:L8)</f>
        <v>235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150</v>
      </c>
      <c r="O8" s="5" cm="1">
        <f t="array" aca="1" ref="O8" ca="1">IFERROR(SUM(LARGE(OFFSET(E8,0,0,1,'points tables'!$G$2),{1,2})/2*3),(IFERROR(SUM(LARGE(OFFSET(E8,0,0,1,'points tables'!$G$2),{1})/2*3),0)))</f>
        <v>150</v>
      </c>
      <c r="P8" s="78">
        <f ca="1">IF(D8=3,N8,O8)</f>
        <v>150</v>
      </c>
      <c r="Q8" s="6" cm="1">
        <f t="array" ref="Q8">IFERROR(SUM(LARGE(E8:L8,{1,2,3,4})),0)</f>
        <v>195</v>
      </c>
      <c r="R8" s="44"/>
      <c r="S8" s="44">
        <v>3</v>
      </c>
      <c r="T8" s="44"/>
      <c r="U8" s="44">
        <v>4</v>
      </c>
      <c r="V8" s="44">
        <v>5</v>
      </c>
      <c r="W8" s="44">
        <v>4</v>
      </c>
      <c r="X8" s="44">
        <v>4</v>
      </c>
      <c r="Y8" s="44">
        <v>16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298</v>
      </c>
      <c r="C9" s="8" t="s">
        <v>66</v>
      </c>
      <c r="D9" s="5">
        <v>2</v>
      </c>
      <c r="E9" s="99">
        <f>IFERROR(VLOOKUP(Table_10[[#This Row],[L3 Event1]],Table16[#All],2,FALSE),0)</f>
        <v>0</v>
      </c>
      <c r="F9" s="99">
        <f>IFERROR(VLOOKUP(Table_10[[#This Row],[L3 Event2]],Table16[#All],2,FALSE),0)</f>
        <v>0</v>
      </c>
      <c r="G9" s="99">
        <f>IFERROR(VLOOKUP(Table_10[[#This Row],[L3 Event3]],Table16[#All],2,FALSE),0)</f>
        <v>0</v>
      </c>
      <c r="H9" s="99">
        <f>IFERROR(VLOOKUP(Table_10[[#This Row],[L2 Event1]],Table16[#All],3,FALSE),0)</f>
        <v>0</v>
      </c>
      <c r="I9" s="99">
        <f>IFERROR(VLOOKUP(Table_10[[#This Row],[L2 Event2]],Table16[#All],3,FALSE),0)</f>
        <v>0</v>
      </c>
      <c r="J9" s="99">
        <f>IFERROR(VLOOKUP(Table_10[[#This Row],[L2 Event3]],Table16[#All],3,FALSE),0)</f>
        <v>0</v>
      </c>
      <c r="K9" s="99">
        <f>IFERROR(VLOOKUP(Table_10[[#This Row],[L2 Event4]],Table16[#All],3,FALSE),0)</f>
        <v>0</v>
      </c>
      <c r="L9" s="99">
        <f>IFERROR(VLOOKUP(Table_10[[#This Row],[L1 Event1]],Table16[#All],4,FALSE),0)</f>
        <v>175</v>
      </c>
      <c r="M9" s="2">
        <f>SUM(E9:L9)</f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175</v>
      </c>
      <c r="O9" s="5" cm="1">
        <f t="array" aca="1" ref="O9" ca="1">IFERROR(SUM(LARGE(OFFSET(E9,0,0,1,'points tables'!$G$2),{1,2})/2*3),(IFERROR(SUM(LARGE(OFFSET(E9,0,0,1,'points tables'!$G$2),{1})/2*3),0)))</f>
        <v>262.5</v>
      </c>
      <c r="P9" s="96">
        <f ca="1">IF(D9=3,N9,O9)</f>
        <v>262.5</v>
      </c>
      <c r="Q9" s="6" cm="1">
        <f t="array" ref="Q9">IFERROR(SUM(LARGE(E9:L9,{1,2,3,4})),0)</f>
        <v>175</v>
      </c>
      <c r="R9" s="44"/>
      <c r="S9" s="44"/>
      <c r="T9" s="44"/>
      <c r="U9" s="44"/>
      <c r="V9" s="44"/>
      <c r="W9" s="44"/>
      <c r="X9" s="44"/>
      <c r="Y9" s="44">
        <v>1</v>
      </c>
      <c r="Z9" s="8"/>
      <c r="AA9" s="8"/>
      <c r="AB9" s="8"/>
      <c r="AC9" s="8"/>
    </row>
    <row r="10" spans="1:29" ht="18.75" customHeight="1" x14ac:dyDescent="0.3">
      <c r="A10" s="3">
        <v>7</v>
      </c>
      <c r="B10" s="50" t="s">
        <v>68</v>
      </c>
      <c r="C10" s="8" t="s">
        <v>7</v>
      </c>
      <c r="D10" s="5">
        <v>3</v>
      </c>
      <c r="E10" s="99">
        <f>IFERROR(VLOOKUP(Table_10[[#This Row],[L3 Event1]],Table16[#All],2,FALSE),0)</f>
        <v>0</v>
      </c>
      <c r="F10" s="99">
        <f>IFERROR(VLOOKUP(Table_10[[#This Row],[L3 Event2]],Table16[#All],2,FALSE),0)</f>
        <v>0</v>
      </c>
      <c r="G10" s="99">
        <f>IFERROR(VLOOKUP(Table_10[[#This Row],[L3 Event3]],Table16[#All],2,FALSE),0)</f>
        <v>25</v>
      </c>
      <c r="H10" s="99">
        <f>IFERROR(VLOOKUP(Table_10[[#This Row],[L2 Event1]],Table16[#All],3,FALSE),0)</f>
        <v>30</v>
      </c>
      <c r="I10" s="99">
        <f>IFERROR(VLOOKUP(Table_10[[#This Row],[L2 Event2]],Table16[#All],3,FALSE),0)</f>
        <v>35</v>
      </c>
      <c r="J10" s="99">
        <f>IFERROR(VLOOKUP(Table_10[[#This Row],[L2 Event3]],Table16[#All],3,FALSE),0)</f>
        <v>35</v>
      </c>
      <c r="K10" s="99">
        <f>IFERROR(VLOOKUP(Table_10[[#This Row],[L2 Event4]],Table16[#All],3,FALSE),0)</f>
        <v>45</v>
      </c>
      <c r="L10" s="99">
        <f>IFERROR(VLOOKUP(Table_10[[#This Row],[L1 Event1]],Table16[#All],4,FALSE),0)</f>
        <v>45</v>
      </c>
      <c r="M10" s="2">
        <f>SUM(E10:L10)</f>
        <v>215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125</v>
      </c>
      <c r="O10" s="5" cm="1">
        <f t="array" aca="1" ref="O10" ca="1">IFERROR(SUM(LARGE(OFFSET(E10,0,0,1,'points tables'!$G$2),{1,2})/2*3),(IFERROR(SUM(LARGE(OFFSET(E10,0,0,1,'points tables'!$G$2),{1})/2*3),0)))</f>
        <v>135</v>
      </c>
      <c r="P10" s="78">
        <f ca="1">IF(D10=3,N10,O10)</f>
        <v>125</v>
      </c>
      <c r="Q10" s="6" cm="1">
        <f t="array" ref="Q10">IFERROR(SUM(LARGE(E10:L10,{1,2,3,4})),0)</f>
        <v>160</v>
      </c>
      <c r="R10" s="44"/>
      <c r="S10" s="44"/>
      <c r="T10" s="44">
        <v>3</v>
      </c>
      <c r="U10" s="44">
        <v>7</v>
      </c>
      <c r="V10" s="44">
        <v>6</v>
      </c>
      <c r="W10" s="44">
        <v>6</v>
      </c>
      <c r="X10" s="44">
        <v>5</v>
      </c>
      <c r="Y10" s="44">
        <v>6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69</v>
      </c>
      <c r="C11" s="8" t="s">
        <v>7</v>
      </c>
      <c r="D11" s="5">
        <v>3</v>
      </c>
      <c r="E11" s="99">
        <f>IFERROR(VLOOKUP(Table_10[[#This Row],[L3 Event1]],Table16[#All],2,FALSE),0)</f>
        <v>0</v>
      </c>
      <c r="F11" s="99">
        <f>IFERROR(VLOOKUP(Table_10[[#This Row],[L3 Event2]],Table16[#All],2,FALSE),0)</f>
        <v>0</v>
      </c>
      <c r="G11" s="99">
        <f>IFERROR(VLOOKUP(Table_10[[#This Row],[L3 Event3]],Table16[#All],2,FALSE),0)</f>
        <v>0</v>
      </c>
      <c r="H11" s="99">
        <f>IFERROR(VLOOKUP(Table_10[[#This Row],[L2 Event1]],Table16[#All],3,FALSE),0)</f>
        <v>25</v>
      </c>
      <c r="I11" s="99">
        <f>IFERROR(VLOOKUP(Table_10[[#This Row],[L2 Event2]],Table16[#All],3,FALSE),0)</f>
        <v>30</v>
      </c>
      <c r="J11" s="99">
        <f>IFERROR(VLOOKUP(Table_10[[#This Row],[L2 Event3]],Table16[#All],3,FALSE),0)</f>
        <v>0</v>
      </c>
      <c r="K11" s="99">
        <f>IFERROR(VLOOKUP(Table_10[[#This Row],[L2 Event4]],Table16[#All],3,FALSE),0)</f>
        <v>35</v>
      </c>
      <c r="L11" s="99">
        <f>IFERROR(VLOOKUP(Table_10[[#This Row],[L1 Event1]],Table16[#All],4,FALSE),0)</f>
        <v>30</v>
      </c>
      <c r="M11" s="2">
        <f>SUM(E11:L11)</f>
        <v>120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95</v>
      </c>
      <c r="O11" s="5" cm="1">
        <f t="array" aca="1" ref="O11" ca="1">IFERROR(SUM(LARGE(OFFSET(E11,0,0,1,'points tables'!$G$2),{1,2})/2*3),(IFERROR(SUM(LARGE(OFFSET(E11,0,0,1,'points tables'!$G$2),{1})/2*3),0)))</f>
        <v>97.5</v>
      </c>
      <c r="P11" s="78">
        <f ca="1">IF(D11=3,N11,O11)</f>
        <v>95</v>
      </c>
      <c r="Q11" s="6" cm="1">
        <f t="array" ref="Q11">IFERROR(SUM(LARGE(E11:L11,{1,2,3,4})),0)</f>
        <v>120</v>
      </c>
      <c r="R11" s="44"/>
      <c r="S11" s="44"/>
      <c r="T11" s="44"/>
      <c r="U11" s="44">
        <v>8</v>
      </c>
      <c r="V11" s="44">
        <v>7</v>
      </c>
      <c r="W11" s="44"/>
      <c r="X11" s="44">
        <v>6</v>
      </c>
      <c r="Y11" s="44">
        <v>9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4" t="s">
        <v>224</v>
      </c>
      <c r="C12" s="8" t="s">
        <v>7</v>
      </c>
      <c r="D12" s="5">
        <v>3</v>
      </c>
      <c r="E12" s="99">
        <f>IFERROR(VLOOKUP(Table_10[[#This Row],[L3 Event1]],Table16[#All],2,FALSE),0)</f>
        <v>0</v>
      </c>
      <c r="F12" s="99">
        <f>IFERROR(VLOOKUP(Table_10[[#This Row],[L3 Event2]],Table16[#All],2,FALSE),0)</f>
        <v>20</v>
      </c>
      <c r="G12" s="99">
        <f>IFERROR(VLOOKUP(Table_10[[#This Row],[L3 Event3]],Table16[#All],2,FALSE),0)</f>
        <v>0</v>
      </c>
      <c r="H12" s="99">
        <f>IFERROR(VLOOKUP(Table_10[[#This Row],[L2 Event1]],Table16[#All],3,FALSE),0)</f>
        <v>0</v>
      </c>
      <c r="I12" s="99">
        <f>IFERROR(VLOOKUP(Table_10[[#This Row],[L2 Event2]],Table16[#All],3,FALSE),0)</f>
        <v>0</v>
      </c>
      <c r="J12" s="99">
        <f>IFERROR(VLOOKUP(Table_10[[#This Row],[L2 Event3]],Table16[#All],3,FALSE),0)</f>
        <v>30</v>
      </c>
      <c r="K12" s="99">
        <f>IFERROR(VLOOKUP(Table_10[[#This Row],[L2 Event4]],Table16[#All],3,FALSE),0)</f>
        <v>25</v>
      </c>
      <c r="L12" s="99">
        <f>IFERROR(VLOOKUP(Table_10[[#This Row],[L1 Event1]],Table16[#All],4,FALSE),0)</f>
        <v>35</v>
      </c>
      <c r="M12" s="2">
        <f>SUM(E12:L12)</f>
        <v>110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90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78">
        <f ca="1">IF(D12=3,N12,O12)</f>
        <v>90</v>
      </c>
      <c r="Q12" s="6" cm="1">
        <f t="array" ref="Q12">IFERROR(SUM(LARGE(E12:L12,{1,2,3,4})),0)</f>
        <v>110</v>
      </c>
      <c r="R12" s="44"/>
      <c r="S12" s="44">
        <v>5</v>
      </c>
      <c r="T12" s="44"/>
      <c r="U12" s="44"/>
      <c r="V12" s="44"/>
      <c r="W12" s="44">
        <v>7</v>
      </c>
      <c r="X12" s="44">
        <v>8</v>
      </c>
      <c r="Y12" s="44">
        <v>8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78</v>
      </c>
      <c r="C13" s="8" t="s">
        <v>7</v>
      </c>
      <c r="D13" s="5">
        <v>3</v>
      </c>
      <c r="E13" s="99">
        <f>IFERROR(VLOOKUP(Table_10[[#This Row],[L3 Event1]],Table16[#All],2,FALSE),0)</f>
        <v>0</v>
      </c>
      <c r="F13" s="99">
        <f>IFERROR(VLOOKUP(Table_10[[#This Row],[L3 Event2]],Table16[#All],2,FALSE),0)</f>
        <v>15</v>
      </c>
      <c r="G13" s="99">
        <f>IFERROR(VLOOKUP(Table_10[[#This Row],[L3 Event3]],Table16[#All],2,FALSE),0)</f>
        <v>0</v>
      </c>
      <c r="H13" s="99">
        <f>IFERROR(VLOOKUP(Table_10[[#This Row],[L2 Event1]],Table16[#All],3,FALSE),0)</f>
        <v>0</v>
      </c>
      <c r="I13" s="99">
        <f>IFERROR(VLOOKUP(Table_10[[#This Row],[L2 Event2]],Table16[#All],3,FALSE),0)</f>
        <v>25</v>
      </c>
      <c r="J13" s="99">
        <f>IFERROR(VLOOKUP(Table_10[[#This Row],[L2 Event3]],Table16[#All],3,FALSE),0)</f>
        <v>25</v>
      </c>
      <c r="K13" s="99">
        <f>IFERROR(VLOOKUP(Table_10[[#This Row],[L2 Event4]],Table16[#All],3,FALSE),0)</f>
        <v>30</v>
      </c>
      <c r="L13" s="99">
        <f>IFERROR(VLOOKUP(Table_10[[#This Row],[L1 Event1]],Table16[#All],4,FALSE),0)</f>
        <v>20</v>
      </c>
      <c r="M13" s="2">
        <f>SUM(E13:L13)</f>
        <v>115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80</v>
      </c>
      <c r="O13" s="5" cm="1">
        <f t="array" aca="1" ref="O13" ca="1">IFERROR(SUM(LARGE(OFFSET(E13,0,0,1,'points tables'!$G$2),{1,2})/2*3),(IFERROR(SUM(LARGE(OFFSET(E13,0,0,1,'points tables'!$G$2),{1})/2*3),0)))</f>
        <v>82.5</v>
      </c>
      <c r="P13" s="78">
        <f ca="1">IF(D13=3,N13,O13)</f>
        <v>80</v>
      </c>
      <c r="Q13" s="6" cm="1">
        <f t="array" ref="Q13">IFERROR(SUM(LARGE(E13:L13,{1,2,3,4})),0)</f>
        <v>100</v>
      </c>
      <c r="R13" s="44"/>
      <c r="S13" s="44">
        <v>6</v>
      </c>
      <c r="T13" s="44"/>
      <c r="U13" s="44"/>
      <c r="V13" s="44">
        <v>8</v>
      </c>
      <c r="W13" s="44">
        <v>8</v>
      </c>
      <c r="X13" s="44">
        <v>7</v>
      </c>
      <c r="Y13" s="44">
        <v>12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9" t="s">
        <v>278</v>
      </c>
      <c r="C14" s="8" t="s">
        <v>7</v>
      </c>
      <c r="D14" s="5">
        <v>3</v>
      </c>
      <c r="E14" s="99">
        <f>IFERROR(VLOOKUP(Table_10[[#This Row],[L3 Event1]],Table16[#All],2,FALSE),0)</f>
        <v>0</v>
      </c>
      <c r="F14" s="99">
        <f>IFERROR(VLOOKUP(Table_10[[#This Row],[L3 Event2]],Table16[#All],2,FALSE),0)</f>
        <v>0</v>
      </c>
      <c r="G14" s="99">
        <f>IFERROR(VLOOKUP(Table_10[[#This Row],[L3 Event3]],Table16[#All],2,FALSE),0)</f>
        <v>0</v>
      </c>
      <c r="H14" s="99">
        <f>IFERROR(VLOOKUP(Table_10[[#This Row],[L2 Event1]],Table16[#All],3,FALSE),0)</f>
        <v>0</v>
      </c>
      <c r="I14" s="99">
        <f>IFERROR(VLOOKUP(Table_10[[#This Row],[L2 Event2]],Table16[#All],3,FALSE),0)</f>
        <v>0</v>
      </c>
      <c r="J14" s="99">
        <f>IFERROR(VLOOKUP(Table_10[[#This Row],[L2 Event3]],Table16[#All],3,FALSE),0)</f>
        <v>0</v>
      </c>
      <c r="K14" s="99">
        <f>IFERROR(VLOOKUP(Table_10[[#This Row],[L2 Event4]],Table16[#All],3,FALSE),0)</f>
        <v>10</v>
      </c>
      <c r="L14" s="99">
        <f>IFERROR(VLOOKUP(Table_10[[#This Row],[L1 Event1]],Table16[#All],4,FALSE),0)</f>
        <v>65</v>
      </c>
      <c r="M14" s="2">
        <f>SUM(E14:L14)</f>
        <v>75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75</v>
      </c>
      <c r="O14" s="5" cm="1">
        <f t="array" aca="1" ref="O14" ca="1">IFERROR(SUM(LARGE(OFFSET(E14,0,0,1,'points tables'!$G$2),{1,2})/2*3),(IFERROR(SUM(LARGE(OFFSET(E14,0,0,1,'points tables'!$G$2),{1})/2*3),0)))</f>
        <v>112.5</v>
      </c>
      <c r="P14" s="78">
        <f ca="1">IF(D14=3,N14,O14)</f>
        <v>75</v>
      </c>
      <c r="Q14" s="6" cm="1">
        <f t="array" ref="Q14">IFERROR(SUM(LARGE(E14:L14,{1,2,3,4})),0)</f>
        <v>75</v>
      </c>
      <c r="R14" s="44"/>
      <c r="S14" s="44"/>
      <c r="T14" s="44"/>
      <c r="U14" s="44"/>
      <c r="V14" s="44"/>
      <c r="W14" s="44"/>
      <c r="X14" s="44">
        <v>11</v>
      </c>
      <c r="Y14" s="44">
        <v>4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18" t="s">
        <v>291</v>
      </c>
      <c r="C15" s="8" t="s">
        <v>7</v>
      </c>
      <c r="D15" s="5">
        <v>3</v>
      </c>
      <c r="E15" s="99">
        <f>IFERROR(VLOOKUP(Table_10[[#This Row],[L3 Event1]],Table16[#All],2,FALSE),0)</f>
        <v>0</v>
      </c>
      <c r="F15" s="99">
        <f>IFERROR(VLOOKUP(Table_10[[#This Row],[L3 Event2]],Table16[#All],2,FALSE),0)</f>
        <v>0</v>
      </c>
      <c r="G15" s="99">
        <f>IFERROR(VLOOKUP(Table_10[[#This Row],[L3 Event3]],Table16[#All],2,FALSE),0)</f>
        <v>0</v>
      </c>
      <c r="H15" s="99">
        <f>IFERROR(VLOOKUP(Table_10[[#This Row],[L2 Event1]],Table16[#All],3,FALSE),0)</f>
        <v>0</v>
      </c>
      <c r="I15" s="99">
        <f>IFERROR(VLOOKUP(Table_10[[#This Row],[L2 Event2]],Table16[#All],3,FALSE),0)</f>
        <v>0</v>
      </c>
      <c r="J15" s="99">
        <f>IFERROR(VLOOKUP(Table_10[[#This Row],[L2 Event3]],Table16[#All],3,FALSE),0)</f>
        <v>0</v>
      </c>
      <c r="K15" s="99">
        <f>IFERROR(VLOOKUP(Table_10[[#This Row],[L2 Event4]],Table16[#All],3,FALSE),0)</f>
        <v>30</v>
      </c>
      <c r="L15" s="99">
        <f>IFERROR(VLOOKUP(Table_10[[#This Row],[L1 Event1]],Table16[#All],4,FALSE),0)</f>
        <v>40</v>
      </c>
      <c r="M15" s="2">
        <f>SUM(E15:L15)</f>
        <v>70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70</v>
      </c>
      <c r="O15" s="5" cm="1">
        <f t="array" aca="1" ref="O15" ca="1">IFERROR(SUM(LARGE(OFFSET(E15,0,0,1,'points tables'!$G$2),{1,2})/2*3),(IFERROR(SUM(LARGE(OFFSET(E15,0,0,1,'points tables'!$G$2),{1})/2*3),0)))</f>
        <v>105</v>
      </c>
      <c r="P15" s="78">
        <f ca="1">IF(D15=3,N15,O15)</f>
        <v>70</v>
      </c>
      <c r="Q15" s="6" cm="1">
        <f t="array" ref="Q15">IFERROR(SUM(LARGE(E15:L15,{1,2,3,4})),0)</f>
        <v>70</v>
      </c>
      <c r="R15" s="44"/>
      <c r="S15" s="44"/>
      <c r="T15" s="44"/>
      <c r="U15" s="44"/>
      <c r="V15" s="44"/>
      <c r="W15" s="44"/>
      <c r="X15" s="44">
        <v>9</v>
      </c>
      <c r="Y15" s="44">
        <v>7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9" t="s">
        <v>158</v>
      </c>
      <c r="C16" s="8" t="s">
        <v>7</v>
      </c>
      <c r="D16" s="5">
        <v>3</v>
      </c>
      <c r="E16" s="99">
        <f>IFERROR(VLOOKUP(Table_10[[#This Row],[L3 Event1]],Table16[#All],2,FALSE),0)</f>
        <v>0</v>
      </c>
      <c r="F16" s="99">
        <f>IFERROR(VLOOKUP(Table_10[[#This Row],[L3 Event2]],Table16[#All],2,FALSE),0)</f>
        <v>0</v>
      </c>
      <c r="G16" s="99">
        <f>IFERROR(VLOOKUP(Table_10[[#This Row],[L3 Event3]],Table16[#All],2,FALSE),0)</f>
        <v>0</v>
      </c>
      <c r="H16" s="99">
        <f>IFERROR(VLOOKUP(Table_10[[#This Row],[L2 Event1]],Table16[#All],3,FALSE),0)</f>
        <v>0</v>
      </c>
      <c r="I16" s="99">
        <f>IFERROR(VLOOKUP(Table_10[[#This Row],[L2 Event2]],Table16[#All],3,FALSE),0)</f>
        <v>0</v>
      </c>
      <c r="J16" s="99">
        <f>IFERROR(VLOOKUP(Table_10[[#This Row],[L2 Event3]],Table16[#All],3,FALSE),0)</f>
        <v>45</v>
      </c>
      <c r="K16" s="99">
        <f>IFERROR(VLOOKUP(Table_10[[#This Row],[L2 Event4]],Table16[#All],3,FALSE),0)</f>
        <v>0</v>
      </c>
      <c r="L16" s="99">
        <f>IFERROR(VLOOKUP(Table_10[[#This Row],[L1 Event1]],Table16[#All],4,FALSE),0)</f>
        <v>20</v>
      </c>
      <c r="M16" s="2">
        <f>SUM(E16:L16)</f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65</v>
      </c>
      <c r="O16" s="5" cm="1">
        <f t="array" aca="1" ref="O16" ca="1">IFERROR(SUM(LARGE(OFFSET(E16,0,0,1,'points tables'!$G$2),{1,2})/2*3),(IFERROR(SUM(LARGE(OFFSET(E16,0,0,1,'points tables'!$G$2),{1})/2*3),0)))</f>
        <v>97.5</v>
      </c>
      <c r="P16" s="78">
        <f ca="1">IF(D16=3,N16,O16)</f>
        <v>65</v>
      </c>
      <c r="Q16" s="6" cm="1">
        <f t="array" ref="Q16">IFERROR(SUM(LARGE(E16:L16,{1,2,3,4})),0)</f>
        <v>65</v>
      </c>
      <c r="R16" s="44"/>
      <c r="S16" s="44"/>
      <c r="T16" s="44"/>
      <c r="U16" s="44"/>
      <c r="V16" s="44"/>
      <c r="W16" s="44">
        <v>5</v>
      </c>
      <c r="X16" s="44"/>
      <c r="Y16" s="44">
        <v>11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52" t="s">
        <v>277</v>
      </c>
      <c r="C17" s="8" t="s">
        <v>7</v>
      </c>
      <c r="D17" s="5">
        <v>3</v>
      </c>
      <c r="E17" s="99">
        <f>IFERROR(VLOOKUP(Table_10[[#This Row],[L3 Event1]],Table16[#All],2,FALSE),0)</f>
        <v>0</v>
      </c>
      <c r="F17" s="99">
        <f>IFERROR(VLOOKUP(Table_10[[#This Row],[L3 Event2]],Table16[#All],2,FALSE),0)</f>
        <v>0</v>
      </c>
      <c r="G17" s="99">
        <f>IFERROR(VLOOKUP(Table_10[[#This Row],[L3 Event3]],Table16[#All],2,FALSE),0)</f>
        <v>0</v>
      </c>
      <c r="H17" s="99">
        <f>IFERROR(VLOOKUP(Table_10[[#This Row],[L2 Event1]],Table16[#All],3,FALSE),0)</f>
        <v>0</v>
      </c>
      <c r="I17" s="99">
        <f>IFERROR(VLOOKUP(Table_10[[#This Row],[L2 Event2]],Table16[#All],3,FALSE),0)</f>
        <v>0</v>
      </c>
      <c r="J17" s="99">
        <f>IFERROR(VLOOKUP(Table_10[[#This Row],[L2 Event3]],Table16[#All],3,FALSE),0)</f>
        <v>0</v>
      </c>
      <c r="K17" s="99">
        <f>IFERROR(VLOOKUP(Table_10[[#This Row],[L2 Event4]],Table16[#All],3,FALSE),0)</f>
        <v>15</v>
      </c>
      <c r="L17" s="99">
        <f>IFERROR(VLOOKUP(Table_10[[#This Row],[L1 Event1]],Table16[#All],4,FALSE),0)</f>
        <v>25</v>
      </c>
      <c r="M17" s="2">
        <f>SUM(E17:L17)</f>
        <v>40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40</v>
      </c>
      <c r="O17" s="5" cm="1">
        <f t="array" aca="1" ref="O17" ca="1">IFERROR(SUM(LARGE(OFFSET(E17,0,0,1,'points tables'!$G$2),{1,2})/2*3),(IFERROR(SUM(LARGE(OFFSET(E17,0,0,1,'points tables'!$G$2),{1})/2*3),0)))</f>
        <v>60</v>
      </c>
      <c r="P17" s="78">
        <f ca="1">IF(D17=3,N17,O17)</f>
        <v>40</v>
      </c>
      <c r="Q17" s="6" cm="1">
        <f t="array" ref="Q17">IFERROR(SUM(LARGE(E17:L17,{1,2,3,4})),0)</f>
        <v>40</v>
      </c>
      <c r="R17" s="44"/>
      <c r="S17" s="44"/>
      <c r="T17" s="44"/>
      <c r="U17" s="44"/>
      <c r="V17" s="44"/>
      <c r="W17" s="44"/>
      <c r="X17" s="44">
        <v>10</v>
      </c>
      <c r="Y17" s="44">
        <v>10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76" t="s">
        <v>145</v>
      </c>
      <c r="C18" s="8" t="s">
        <v>7</v>
      </c>
      <c r="D18" s="5">
        <v>3</v>
      </c>
      <c r="E18" s="99">
        <f>IFERROR(VLOOKUP(Table_10[[#This Row],[L3 Event1]],Table16[#All],2,FALSE),0)</f>
        <v>0</v>
      </c>
      <c r="F18" s="99">
        <f>IFERROR(VLOOKUP(Table_10[[#This Row],[L3 Event2]],Table16[#All],2,FALSE),0)</f>
        <v>0</v>
      </c>
      <c r="G18" s="99">
        <f>IFERROR(VLOOKUP(Table_10[[#This Row],[L3 Event3]],Table16[#All],2,FALSE),0)</f>
        <v>0</v>
      </c>
      <c r="H18" s="99">
        <f>IFERROR(VLOOKUP(Table_10[[#This Row],[L2 Event1]],Table16[#All],3,FALSE),0)</f>
        <v>35</v>
      </c>
      <c r="I18" s="99">
        <f>IFERROR(VLOOKUP(Table_10[[#This Row],[L2 Event2]],Table16[#All],3,FALSE),0)</f>
        <v>0</v>
      </c>
      <c r="J18" s="99">
        <f>IFERROR(VLOOKUP(Table_10[[#This Row],[L2 Event3]],Table16[#All],3,FALSE),0)</f>
        <v>0</v>
      </c>
      <c r="K18" s="99">
        <f>IFERROR(VLOOKUP(Table_10[[#This Row],[L2 Event4]],Table16[#All],3,FALSE),0)</f>
        <v>0</v>
      </c>
      <c r="L18" s="99">
        <f>IFERROR(VLOOKUP(Table_10[[#This Row],[L1 Event1]],Table16[#All],4,FALSE),0)</f>
        <v>0</v>
      </c>
      <c r="M18" s="2">
        <f>SUM(E18:L18)</f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78">
        <f ca="1">IF(D18=3,N18,O18)</f>
        <v>35</v>
      </c>
      <c r="Q18" s="6" cm="1">
        <f t="array" ref="Q18">IFERROR(SUM(LARGE(E18:L18,{1,2,3,4})),0)</f>
        <v>35</v>
      </c>
      <c r="R18" s="44"/>
      <c r="S18" s="44"/>
      <c r="T18" s="44"/>
      <c r="U18" s="44">
        <v>6</v>
      </c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60" t="s">
        <v>105</v>
      </c>
      <c r="C19" s="8" t="s">
        <v>7</v>
      </c>
      <c r="D19" s="5">
        <v>3</v>
      </c>
      <c r="E19" s="99">
        <f>IFERROR(VLOOKUP(Table_10[[#This Row],[L3 Event1]],Table16[#All],2,FALSE),0)</f>
        <v>35</v>
      </c>
      <c r="F19" s="99">
        <f>IFERROR(VLOOKUP(Table_10[[#This Row],[L3 Event2]],Table16[#All],2,FALSE),0)</f>
        <v>0</v>
      </c>
      <c r="G19" s="99">
        <f>IFERROR(VLOOKUP(Table_10[[#This Row],[L3 Event3]],Table16[#All],2,FALSE),0)</f>
        <v>0</v>
      </c>
      <c r="H19" s="99">
        <f>IFERROR(VLOOKUP(Table_10[[#This Row],[L2 Event1]],Table16[#All],3,FALSE),0)</f>
        <v>0</v>
      </c>
      <c r="I19" s="99">
        <f>IFERROR(VLOOKUP(Table_10[[#This Row],[L2 Event2]],Table16[#All],3,FALSE),0)</f>
        <v>0</v>
      </c>
      <c r="J19" s="99">
        <f>IFERROR(VLOOKUP(Table_10[[#This Row],[L2 Event3]],Table16[#All],3,FALSE),0)</f>
        <v>0</v>
      </c>
      <c r="K19" s="99">
        <f>IFERROR(VLOOKUP(Table_10[[#This Row],[L2 Event4]],Table16[#All],3,FALSE),0)</f>
        <v>0</v>
      </c>
      <c r="L19" s="99">
        <f>IFERROR(VLOOKUP(Table_10[[#This Row],[L1 Event1]],Table16[#All],4,FALSE),0)</f>
        <v>0</v>
      </c>
      <c r="M19" s="2">
        <f>SUM(E19:L19)</f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78">
        <f ca="1">IF(D19=3,N19,O19)</f>
        <v>35</v>
      </c>
      <c r="Q19" s="6" cm="1">
        <f t="array" ref="Q19">IFERROR(SUM(LARGE(E19:L19,{1,2,3,4})),0)</f>
        <v>35</v>
      </c>
      <c r="R19" s="44">
        <v>2</v>
      </c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236</v>
      </c>
      <c r="C20" s="8" t="s">
        <v>7</v>
      </c>
      <c r="D20" s="5">
        <v>3</v>
      </c>
      <c r="E20" s="99">
        <f>IFERROR(VLOOKUP(Table_10[[#This Row],[L3 Event1]],Table16[#All],2,FALSE),0)</f>
        <v>0</v>
      </c>
      <c r="F20" s="99">
        <f>IFERROR(VLOOKUP(Table_10[[#This Row],[L3 Event2]],Table16[#All],2,FALSE),0)</f>
        <v>0</v>
      </c>
      <c r="G20" s="99">
        <f>IFERROR(VLOOKUP(Table_10[[#This Row],[L3 Event3]],Table16[#All],2,FALSE),0)</f>
        <v>0</v>
      </c>
      <c r="H20" s="99">
        <f>IFERROR(VLOOKUP(Table_10[[#This Row],[L2 Event1]],Table16[#All],3,FALSE),0)</f>
        <v>0</v>
      </c>
      <c r="I20" s="99">
        <f>IFERROR(VLOOKUP(Table_10[[#This Row],[L2 Event2]],Table16[#All],3,FALSE),0)</f>
        <v>30</v>
      </c>
      <c r="J20" s="99">
        <f>IFERROR(VLOOKUP(Table_10[[#This Row],[L2 Event3]],Table16[#All],3,FALSE),0)</f>
        <v>0</v>
      </c>
      <c r="K20" s="99">
        <f>IFERROR(VLOOKUP(Table_10[[#This Row],[L2 Event4]],Table16[#All],3,FALSE),0)</f>
        <v>0</v>
      </c>
      <c r="L20" s="99">
        <f>IFERROR(VLOOKUP(Table_10[[#This Row],[L1 Event1]],Table16[#All],4,FALSE),0)</f>
        <v>0</v>
      </c>
      <c r="M20" s="2">
        <f>SUM(E20:L20)</f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30</v>
      </c>
      <c r="O20" s="5" cm="1">
        <f t="array" aca="1" ref="O20" ca="1">IFERROR(SUM(LARGE(OFFSET(E20,0,0,1,'points tables'!$G$2),{1,2})/2*3),(IFERROR(SUM(LARGE(OFFSET(E20,0,0,1,'points tables'!$G$2),{1})/2*3),0)))</f>
        <v>45</v>
      </c>
      <c r="P20" s="78">
        <f ca="1">IF(D20=3,N20,O20)</f>
        <v>30</v>
      </c>
      <c r="Q20" s="6" cm="1">
        <f t="array" ref="Q20">IFERROR(SUM(LARGE(E20:L20,{1,2,3,4})),0)</f>
        <v>30</v>
      </c>
      <c r="R20" s="44"/>
      <c r="S20" s="44"/>
      <c r="T20" s="44"/>
      <c r="U20" s="44"/>
      <c r="V20" s="44">
        <v>9</v>
      </c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52" t="s">
        <v>104</v>
      </c>
      <c r="C21" s="8" t="s">
        <v>7</v>
      </c>
      <c r="D21" s="5">
        <v>3</v>
      </c>
      <c r="E21" s="99">
        <f>IFERROR(VLOOKUP(Table_10[[#This Row],[L3 Event1]],Table16[#All],2,FALSE),0)</f>
        <v>25</v>
      </c>
      <c r="F21" s="99">
        <f>IFERROR(VLOOKUP(Table_10[[#This Row],[L3 Event2]],Table16[#All],2,FALSE),0)</f>
        <v>0</v>
      </c>
      <c r="G21" s="99">
        <f>IFERROR(VLOOKUP(Table_10[[#This Row],[L3 Event3]],Table16[#All],2,FALSE),0)</f>
        <v>0</v>
      </c>
      <c r="H21" s="99">
        <f>IFERROR(VLOOKUP(Table_10[[#This Row],[L2 Event1]],Table16[#All],3,FALSE),0)</f>
        <v>0</v>
      </c>
      <c r="I21" s="99">
        <f>IFERROR(VLOOKUP(Table_10[[#This Row],[L2 Event2]],Table16[#All],3,FALSE),0)</f>
        <v>0</v>
      </c>
      <c r="J21" s="99">
        <f>IFERROR(VLOOKUP(Table_10[[#This Row],[L2 Event3]],Table16[#All],3,FALSE),0)</f>
        <v>0</v>
      </c>
      <c r="K21" s="99">
        <f>IFERROR(VLOOKUP(Table_10[[#This Row],[L2 Event4]],Table16[#All],3,FALSE),0)</f>
        <v>0</v>
      </c>
      <c r="L21" s="99">
        <f>IFERROR(VLOOKUP(Table_10[[#This Row],[L1 Event1]],Table16[#All],4,FALSE),0)</f>
        <v>0</v>
      </c>
      <c r="M21" s="2">
        <f>SUM(E21:L21)</f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25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78">
        <f ca="1">IF(D21=3,N21,O21)</f>
        <v>25</v>
      </c>
      <c r="Q21" s="6" cm="1">
        <f t="array" ref="Q21">IFERROR(SUM(LARGE(E21:L21,{1,2,3,4})),0)</f>
        <v>25</v>
      </c>
      <c r="R21" s="44">
        <v>3</v>
      </c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279</v>
      </c>
      <c r="C22" s="8" t="s">
        <v>7</v>
      </c>
      <c r="D22" s="5">
        <v>3</v>
      </c>
      <c r="E22" s="99">
        <f>IFERROR(VLOOKUP(Table_10[[#This Row],[L3 Event1]],Table16[#All],2,FALSE),0)</f>
        <v>0</v>
      </c>
      <c r="F22" s="99">
        <f>IFERROR(VLOOKUP(Table_10[[#This Row],[L3 Event2]],Table16[#All],2,FALSE),0)</f>
        <v>0</v>
      </c>
      <c r="G22" s="99">
        <f>IFERROR(VLOOKUP(Table_10[[#This Row],[L3 Event3]],Table16[#All],2,FALSE),0)</f>
        <v>0</v>
      </c>
      <c r="H22" s="99">
        <f>IFERROR(VLOOKUP(Table_10[[#This Row],[L2 Event1]],Table16[#All],3,FALSE),0)</f>
        <v>0</v>
      </c>
      <c r="I22" s="99">
        <f>IFERROR(VLOOKUP(Table_10[[#This Row],[L2 Event2]],Table16[#All],3,FALSE),0)</f>
        <v>0</v>
      </c>
      <c r="J22" s="99">
        <f>IFERROR(VLOOKUP(Table_10[[#This Row],[L2 Event3]],Table16[#All],3,FALSE),0)</f>
        <v>0</v>
      </c>
      <c r="K22" s="99">
        <f>IFERROR(VLOOKUP(Table_10[[#This Row],[L2 Event4]],Table16[#All],3,FALSE),0)</f>
        <v>10</v>
      </c>
      <c r="L22" s="99">
        <f>IFERROR(VLOOKUP(Table_10[[#This Row],[L1 Event1]],Table16[#All],4,FALSE),0)</f>
        <v>15</v>
      </c>
      <c r="M22" s="2">
        <f>SUM(E22:L22)</f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78">
        <f ca="1">IF(D22=3,N22,O22)</f>
        <v>25</v>
      </c>
      <c r="Q22" s="6" cm="1">
        <f t="array" ref="Q22">IFERROR(SUM(LARGE(E22:L22,{1,2,3,4})),0)</f>
        <v>25</v>
      </c>
      <c r="R22" s="44"/>
      <c r="S22" s="44"/>
      <c r="T22" s="44"/>
      <c r="U22" s="44"/>
      <c r="V22" s="44"/>
      <c r="W22" s="44"/>
      <c r="X22" s="44">
        <v>12</v>
      </c>
      <c r="Y22" s="44">
        <v>13</v>
      </c>
      <c r="Z22" s="8"/>
      <c r="AA22" s="8"/>
      <c r="AB22" s="8"/>
      <c r="AC22" s="8"/>
    </row>
    <row r="23" spans="1:29" ht="18.75" customHeight="1" x14ac:dyDescent="0.3">
      <c r="A23" s="3">
        <v>20</v>
      </c>
      <c r="B23" s="4" t="s">
        <v>177</v>
      </c>
      <c r="C23" s="8" t="s">
        <v>7</v>
      </c>
      <c r="D23" s="5">
        <v>3</v>
      </c>
      <c r="E23" s="99">
        <f>IFERROR(VLOOKUP(Table_10[[#This Row],[L3 Event1]],Table16[#All],2,FALSE),0)</f>
        <v>20</v>
      </c>
      <c r="F23" s="99">
        <f>IFERROR(VLOOKUP(Table_10[[#This Row],[L3 Event2]],Table16[#All],2,FALSE),0)</f>
        <v>0</v>
      </c>
      <c r="G23" s="99">
        <f>IFERROR(VLOOKUP(Table_10[[#This Row],[L3 Event3]],Table16[#All],2,FALSE),0)</f>
        <v>0</v>
      </c>
      <c r="H23" s="99">
        <f>IFERROR(VLOOKUP(Table_10[[#This Row],[L2 Event1]],Table16[#All],3,FALSE),0)</f>
        <v>0</v>
      </c>
      <c r="I23" s="99">
        <f>IFERROR(VLOOKUP(Table_10[[#This Row],[L2 Event2]],Table16[#All],3,FALSE),0)</f>
        <v>0</v>
      </c>
      <c r="J23" s="99">
        <f>IFERROR(VLOOKUP(Table_10[[#This Row],[L2 Event3]],Table16[#All],3,FALSE),0)</f>
        <v>0</v>
      </c>
      <c r="K23" s="99">
        <f>IFERROR(VLOOKUP(Table_10[[#This Row],[L2 Event4]],Table16[#All],3,FALSE),0)</f>
        <v>0</v>
      </c>
      <c r="L23" s="99">
        <f>IFERROR(VLOOKUP(Table_10[[#This Row],[L1 Event1]],Table16[#All],4,FALSE),0)</f>
        <v>0</v>
      </c>
      <c r="M23" s="2">
        <f>SUM(E23:L23)</f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78">
        <f ca="1">IF(D23=3,N23,O23)</f>
        <v>20</v>
      </c>
      <c r="Q23" s="6" cm="1">
        <f t="array" ref="Q23">IFERROR(SUM(LARGE(E23:L23,{1,2,3,4})),0)</f>
        <v>20</v>
      </c>
      <c r="R23" s="44">
        <v>4</v>
      </c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190</v>
      </c>
      <c r="C24" s="8" t="s">
        <v>7</v>
      </c>
      <c r="D24" s="5">
        <v>3</v>
      </c>
      <c r="E24" s="99">
        <f>IFERROR(VLOOKUP(Table_10[[#This Row],[L3 Event1]],Table16[#All],2,FALSE),0)</f>
        <v>0</v>
      </c>
      <c r="F24" s="99">
        <f>IFERROR(VLOOKUP(Table_10[[#This Row],[L3 Event2]],Table16[#All],2,FALSE),0)</f>
        <v>20</v>
      </c>
      <c r="G24" s="99">
        <f>IFERROR(VLOOKUP(Table_10[[#This Row],[L3 Event3]],Table16[#All],2,FALSE),0)</f>
        <v>0</v>
      </c>
      <c r="H24" s="99">
        <f>IFERROR(VLOOKUP(Table_10[[#This Row],[L2 Event1]],Table16[#All],3,FALSE),0)</f>
        <v>0</v>
      </c>
      <c r="I24" s="99">
        <f>IFERROR(VLOOKUP(Table_10[[#This Row],[L2 Event2]],Table16[#All],3,FALSE),0)</f>
        <v>0</v>
      </c>
      <c r="J24" s="99">
        <f>IFERROR(VLOOKUP(Table_10[[#This Row],[L2 Event3]],Table16[#All],3,FALSE),0)</f>
        <v>0</v>
      </c>
      <c r="K24" s="99">
        <f>IFERROR(VLOOKUP(Table_10[[#This Row],[L2 Event4]],Table16[#All],3,FALSE),0)</f>
        <v>0</v>
      </c>
      <c r="L24" s="99">
        <f>IFERROR(VLOOKUP(Table_10[[#This Row],[L1 Event1]],Table16[#All],4,FALSE),0)</f>
        <v>0</v>
      </c>
      <c r="M24" s="2">
        <f>SUM(E24:L24)</f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78">
        <f ca="1">IF(D24=3,N24,O24)</f>
        <v>20</v>
      </c>
      <c r="Q24" s="6" cm="1">
        <f t="array" ref="Q24">IFERROR(SUM(LARGE(E24:L24,{1,2,3,4})),0)</f>
        <v>20</v>
      </c>
      <c r="R24" s="44"/>
      <c r="S24" s="44">
        <v>5</v>
      </c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132" t="s">
        <v>237</v>
      </c>
      <c r="C25" s="27" t="s">
        <v>7</v>
      </c>
      <c r="D25" s="5">
        <v>3</v>
      </c>
      <c r="E25" s="99">
        <f>IFERROR(VLOOKUP(Table_10[[#This Row],[L3 Event1]],Table16[#All],2,FALSE),0)</f>
        <v>0</v>
      </c>
      <c r="F25" s="99">
        <f>IFERROR(VLOOKUP(Table_10[[#This Row],[L3 Event2]],Table16[#All],2,FALSE),0)</f>
        <v>0</v>
      </c>
      <c r="G25" s="99">
        <f>IFERROR(VLOOKUP(Table_10[[#This Row],[L3 Event3]],Table16[#All],2,FALSE),0)</f>
        <v>0</v>
      </c>
      <c r="H25" s="99">
        <f>IFERROR(VLOOKUP(Table_10[[#This Row],[L2 Event1]],Table16[#All],3,FALSE),0)</f>
        <v>0</v>
      </c>
      <c r="I25" s="99">
        <f>IFERROR(VLOOKUP(Table_10[[#This Row],[L2 Event2]],Table16[#All],3,FALSE),0)</f>
        <v>15</v>
      </c>
      <c r="J25" s="99">
        <f>IFERROR(VLOOKUP(Table_10[[#This Row],[L2 Event3]],Table16[#All],3,FALSE),0)</f>
        <v>0</v>
      </c>
      <c r="K25" s="99">
        <f>IFERROR(VLOOKUP(Table_10[[#This Row],[L2 Event4]],Table16[#All],3,FALSE),0)</f>
        <v>0</v>
      </c>
      <c r="L25" s="99">
        <f>IFERROR(VLOOKUP(Table_10[[#This Row],[L1 Event1]],Table16[#All],4,FALSE),0)</f>
        <v>0</v>
      </c>
      <c r="M25" s="2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78">
        <f ca="1">IF(D25=3,N25,O25)</f>
        <v>15</v>
      </c>
      <c r="Q25" s="6" cm="1">
        <f t="array" ref="Q25">IFERROR(SUM(LARGE(E25:L25,{1,2,3,4})),0)</f>
        <v>15</v>
      </c>
      <c r="R25" s="44"/>
      <c r="S25" s="44"/>
      <c r="T25" s="44"/>
      <c r="U25" s="44"/>
      <c r="V25" s="44">
        <v>10</v>
      </c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61">
        <v>23</v>
      </c>
      <c r="B26" s="1" t="s">
        <v>308</v>
      </c>
      <c r="C26" s="8" t="s">
        <v>7</v>
      </c>
      <c r="D26" s="62">
        <v>3</v>
      </c>
      <c r="E26" s="99">
        <f>IFERROR(VLOOKUP(Table_10[[#This Row],[L3 Event1]],Table16[#All],2,FALSE),0)</f>
        <v>0</v>
      </c>
      <c r="F26" s="99">
        <f>IFERROR(VLOOKUP(Table_10[[#This Row],[L3 Event2]],Table16[#All],2,FALSE),0)</f>
        <v>0</v>
      </c>
      <c r="G26" s="99">
        <f>IFERROR(VLOOKUP(Table_10[[#This Row],[L3 Event3]],Table16[#All],2,FALSE),0)</f>
        <v>0</v>
      </c>
      <c r="H26" s="99">
        <f>IFERROR(VLOOKUP(Table_10[[#This Row],[L2 Event1]],Table16[#All],3,FALSE),0)</f>
        <v>0</v>
      </c>
      <c r="I26" s="99">
        <f>IFERROR(VLOOKUP(Table_10[[#This Row],[L2 Event2]],Table16[#All],3,FALSE),0)</f>
        <v>0</v>
      </c>
      <c r="J26" s="99">
        <f>IFERROR(VLOOKUP(Table_10[[#This Row],[L2 Event3]],Table16[#All],3,FALSE),0)</f>
        <v>0</v>
      </c>
      <c r="K26" s="99">
        <f>IFERROR(VLOOKUP(Table_10[[#This Row],[L2 Event4]],Table16[#All],3,FALSE),0)</f>
        <v>0</v>
      </c>
      <c r="L26" s="99">
        <f>IFERROR(VLOOKUP(Table_10[[#This Row],[L1 Event1]],Table16[#All],4,FALSE),0)</f>
        <v>15</v>
      </c>
      <c r="M26" s="2">
        <f>SUM(E26:L26)</f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78">
        <f ca="1">IF(D26=3,N26,O26)</f>
        <v>15</v>
      </c>
      <c r="Q26" s="6" cm="1">
        <f t="array" ref="Q26">IFERROR(SUM(LARGE(E26:L26,{1,2,3,4})),0)</f>
        <v>15</v>
      </c>
      <c r="R26" s="44"/>
      <c r="S26" s="44"/>
      <c r="T26" s="44"/>
      <c r="U26" s="44"/>
      <c r="V26" s="44"/>
      <c r="W26" s="44"/>
      <c r="X26" s="44"/>
      <c r="Y26" s="44">
        <v>14</v>
      </c>
      <c r="Z26" s="8"/>
      <c r="AA26" s="8"/>
      <c r="AB26" s="8"/>
      <c r="AC26" s="8"/>
    </row>
    <row r="27" spans="1:29" ht="18.75" customHeight="1" x14ac:dyDescent="0.3">
      <c r="A27" s="61">
        <v>24</v>
      </c>
      <c r="B27" s="84" t="s">
        <v>309</v>
      </c>
      <c r="C27" s="27" t="s">
        <v>7</v>
      </c>
      <c r="D27" s="62">
        <v>3</v>
      </c>
      <c r="E27" s="99">
        <f>IFERROR(VLOOKUP(Table_10[[#This Row],[L3 Event1]],Table16[#All],2,FALSE),0)</f>
        <v>0</v>
      </c>
      <c r="F27" s="99">
        <f>IFERROR(VLOOKUP(Table_10[[#This Row],[L3 Event2]],Table16[#All],2,FALSE),0)</f>
        <v>0</v>
      </c>
      <c r="G27" s="99">
        <f>IFERROR(VLOOKUP(Table_10[[#This Row],[L3 Event3]],Table16[#All],2,FALSE),0)</f>
        <v>0</v>
      </c>
      <c r="H27" s="99">
        <f>IFERROR(VLOOKUP(Table_10[[#This Row],[L2 Event1]],Table16[#All],3,FALSE),0)</f>
        <v>0</v>
      </c>
      <c r="I27" s="99">
        <f>IFERROR(VLOOKUP(Table_10[[#This Row],[L2 Event2]],Table16[#All],3,FALSE),0)</f>
        <v>0</v>
      </c>
      <c r="J27" s="99">
        <f>IFERROR(VLOOKUP(Table_10[[#This Row],[L2 Event3]],Table16[#All],3,FALSE),0)</f>
        <v>0</v>
      </c>
      <c r="K27" s="99">
        <f>IFERROR(VLOOKUP(Table_10[[#This Row],[L2 Event4]],Table16[#All],3,FALSE),0)</f>
        <v>0</v>
      </c>
      <c r="L27" s="99">
        <f>IFERROR(VLOOKUP(Table_10[[#This Row],[L1 Event1]],Table16[#All],4,FALSE),0)</f>
        <v>15</v>
      </c>
      <c r="M27" s="2">
        <f>SUM(E27:L27)</f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78">
        <f ca="1">IF(D27=3,N27,O27)</f>
        <v>15</v>
      </c>
      <c r="Q27" s="6" cm="1">
        <f t="array" ref="Q27">IFERROR(SUM(LARGE(E27:L27,{1,2,3,4})),0)</f>
        <v>15</v>
      </c>
      <c r="R27" s="44"/>
      <c r="S27" s="44"/>
      <c r="T27" s="44"/>
      <c r="U27" s="44"/>
      <c r="V27" s="44"/>
      <c r="W27" s="44"/>
      <c r="X27" s="44"/>
      <c r="Y27" s="44">
        <v>15</v>
      </c>
      <c r="Z27" s="8"/>
      <c r="AA27" s="8"/>
      <c r="AB27" s="8"/>
      <c r="AC27" s="8"/>
    </row>
    <row r="28" spans="1:29" ht="18.75" customHeight="1" x14ac:dyDescent="0.3">
      <c r="A28" s="61">
        <v>25</v>
      </c>
      <c r="B28" s="1"/>
      <c r="C28" s="8" t="s">
        <v>7</v>
      </c>
      <c r="D28" s="62">
        <v>3</v>
      </c>
      <c r="E28" s="99">
        <f>IFERROR(VLOOKUP(Table_10[[#This Row],[L3 Event1]],Table16[#All],2,FALSE),0)</f>
        <v>0</v>
      </c>
      <c r="F28" s="99">
        <f>IFERROR(VLOOKUP(Table_10[[#This Row],[L3 Event2]],Table16[#All],2,FALSE),0)</f>
        <v>0</v>
      </c>
      <c r="G28" s="99">
        <f>IFERROR(VLOOKUP(Table_10[[#This Row],[L3 Event3]],Table16[#All],2,FALSE),0)</f>
        <v>0</v>
      </c>
      <c r="H28" s="99">
        <f>IFERROR(VLOOKUP(Table_10[[#This Row],[L2 Event1]],Table16[#All],3,FALSE),0)</f>
        <v>0</v>
      </c>
      <c r="I28" s="99">
        <f>IFERROR(VLOOKUP(Table_10[[#This Row],[L2 Event2]],Table16[#All],3,FALSE),0)</f>
        <v>0</v>
      </c>
      <c r="J28" s="99">
        <f>IFERROR(VLOOKUP(Table_10[[#This Row],[L2 Event3]],Table16[#All],3,FALSE),0)</f>
        <v>0</v>
      </c>
      <c r="K28" s="99">
        <f>IFERROR(VLOOKUP(Table_10[[#This Row],[L2 Event4]],Table16[#All],3,FALSE),0)</f>
        <v>0</v>
      </c>
      <c r="L28" s="99">
        <f>IFERROR(VLOOKUP(Table_10[[#This Row],[L1 Event1]],Table16[#All],4,FALSE),0)</f>
        <v>0</v>
      </c>
      <c r="M28" s="2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8">
        <f ca="1">IF(D28=3,N28,O28)</f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61">
        <v>26</v>
      </c>
      <c r="B29" s="8"/>
      <c r="C29" s="63" t="s">
        <v>7</v>
      </c>
      <c r="D29" s="62">
        <v>3</v>
      </c>
      <c r="E29" s="99">
        <f>IFERROR(VLOOKUP(Table_10[[#This Row],[L3 Event1]],Table16[#All],2,FALSE),0)</f>
        <v>0</v>
      </c>
      <c r="F29" s="99">
        <f>IFERROR(VLOOKUP(Table_10[[#This Row],[L3 Event2]],Table16[#All],2,FALSE),0)</f>
        <v>0</v>
      </c>
      <c r="G29" s="99">
        <f>IFERROR(VLOOKUP(Table_10[[#This Row],[L3 Event3]],Table16[#All],2,FALSE),0)</f>
        <v>0</v>
      </c>
      <c r="H29" s="99">
        <f>IFERROR(VLOOKUP(Table_10[[#This Row],[L2 Event1]],Table16[#All],3,FALSE),0)</f>
        <v>0</v>
      </c>
      <c r="I29" s="99">
        <f>IFERROR(VLOOKUP(Table_10[[#This Row],[L2 Event2]],Table16[#All],3,FALSE),0)</f>
        <v>0</v>
      </c>
      <c r="J29" s="99">
        <f>IFERROR(VLOOKUP(Table_10[[#This Row],[L2 Event3]],Table16[#All],3,FALSE),0)</f>
        <v>0</v>
      </c>
      <c r="K29" s="99">
        <f>IFERROR(VLOOKUP(Table_10[[#This Row],[L2 Event4]],Table16[#All],3,FALSE),0)</f>
        <v>0</v>
      </c>
      <c r="L29" s="99">
        <f>IFERROR(VLOOKUP(Table_10[[#This Row],[L1 Event1]],Table16[#All],4,FALSE),0)</f>
        <v>0</v>
      </c>
      <c r="M29" s="2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8">
        <f ca="1">IF(D29=3,N29,O29)</f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133"/>
      <c r="C30" s="63" t="s">
        <v>7</v>
      </c>
      <c r="D30" s="5">
        <v>3</v>
      </c>
      <c r="E30" s="99">
        <f>IFERROR(VLOOKUP(Table_10[[#This Row],[L3 Event1]],Table16[#All],2,FALSE),0)</f>
        <v>0</v>
      </c>
      <c r="F30" s="99">
        <f>IFERROR(VLOOKUP(Table_10[[#This Row],[L3 Event2]],Table16[#All],2,FALSE),0)</f>
        <v>0</v>
      </c>
      <c r="G30" s="99">
        <f>IFERROR(VLOOKUP(Table_10[[#This Row],[L3 Event3]],Table16[#All],2,FALSE),0)</f>
        <v>0</v>
      </c>
      <c r="H30" s="99">
        <f>IFERROR(VLOOKUP(Table_10[[#This Row],[L2 Event1]],Table16[#All],3,FALSE),0)</f>
        <v>0</v>
      </c>
      <c r="I30" s="99">
        <f>IFERROR(VLOOKUP(Table_10[[#This Row],[L2 Event2]],Table16[#All],3,FALSE),0)</f>
        <v>0</v>
      </c>
      <c r="J30" s="99">
        <f>IFERROR(VLOOKUP(Table_10[[#This Row],[L2 Event3]],Table16[#All],3,FALSE),0)</f>
        <v>0</v>
      </c>
      <c r="K30" s="99">
        <f>IFERROR(VLOOKUP(Table_10[[#This Row],[L2 Event4]],Table16[#All],3,FALSE),0)</f>
        <v>0</v>
      </c>
      <c r="L30" s="99">
        <f>IFERROR(VLOOKUP(Table_10[[#This Row],[L1 Event1]],Table16[#All],4,FALSE),0)</f>
        <v>0</v>
      </c>
      <c r="M30" s="2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8">
        <f ca="1">IF(D30=3,N30,O30)</f>
        <v>0</v>
      </c>
      <c r="Q30" s="6" cm="1">
        <f t="array" ref="Q30">IFERROR(SUM(LARGE(E30:L30,{1,2,3,4})),0)</f>
        <v>0</v>
      </c>
      <c r="R30" s="44"/>
      <c r="S30" s="8"/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9"/>
      <c r="C31" s="63" t="s">
        <v>7</v>
      </c>
      <c r="D31" s="5">
        <v>3</v>
      </c>
      <c r="E31" s="99">
        <f>IFERROR(VLOOKUP(Table_10[[#This Row],[L3 Event1]],Table16[#All],2,FALSE),0)</f>
        <v>0</v>
      </c>
      <c r="F31" s="99">
        <f>IFERROR(VLOOKUP(Table_10[[#This Row],[L3 Event2]],Table16[#All],2,FALSE),0)</f>
        <v>0</v>
      </c>
      <c r="G31" s="99">
        <f>IFERROR(VLOOKUP(Table_10[[#This Row],[L3 Event3]],Table16[#All],2,FALSE),0)</f>
        <v>0</v>
      </c>
      <c r="H31" s="99">
        <f>IFERROR(VLOOKUP(Table_10[[#This Row],[L2 Event1]],Table16[#All],3,FALSE),0)</f>
        <v>0</v>
      </c>
      <c r="I31" s="99">
        <f>IFERROR(VLOOKUP(Table_10[[#This Row],[L2 Event2]],Table16[#All],3,FALSE),0)</f>
        <v>0</v>
      </c>
      <c r="J31" s="99">
        <f>IFERROR(VLOOKUP(Table_10[[#This Row],[L2 Event3]],Table16[#All],3,FALSE),0)</f>
        <v>0</v>
      </c>
      <c r="K31" s="99">
        <f>IFERROR(VLOOKUP(Table_10[[#This Row],[L2 Event4]],Table16[#All],3,FALSE),0)</f>
        <v>0</v>
      </c>
      <c r="L31" s="99">
        <f>IFERROR(VLOOKUP(Table_10[[#This Row],[L1 Event1]],Table16[#All],4,FALSE),0)</f>
        <v>0</v>
      </c>
      <c r="M31" s="2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8">
        <f ca="1">IF(D31=3,N31,O31)</f>
        <v>0</v>
      </c>
      <c r="Q31" s="6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4"/>
      <c r="C32" s="63" t="s">
        <v>7</v>
      </c>
      <c r="D32" s="5">
        <v>3</v>
      </c>
      <c r="E32" s="99">
        <f>IFERROR(VLOOKUP(Table_10[[#This Row],[L3 Event1]],Table16[#All],2,FALSE),0)</f>
        <v>0</v>
      </c>
      <c r="F32" s="99">
        <f>IFERROR(VLOOKUP(Table_10[[#This Row],[L3 Event2]],Table16[#All],2,FALSE),0)</f>
        <v>0</v>
      </c>
      <c r="G32" s="99">
        <f>IFERROR(VLOOKUP(Table_10[[#This Row],[L3 Event3]],Table16[#All],2,FALSE),0)</f>
        <v>0</v>
      </c>
      <c r="H32" s="99">
        <f>IFERROR(VLOOKUP(Table_10[[#This Row],[L2 Event1]],Table16[#All],3,FALSE),0)</f>
        <v>0</v>
      </c>
      <c r="I32" s="99">
        <f>IFERROR(VLOOKUP(Table_10[[#This Row],[L2 Event2]],Table16[#All],3,FALSE),0)</f>
        <v>0</v>
      </c>
      <c r="J32" s="99">
        <f>IFERROR(VLOOKUP(Table_10[[#This Row],[L2 Event3]],Table16[#All],3,FALSE),0)</f>
        <v>0</v>
      </c>
      <c r="K32" s="99">
        <f>IFERROR(VLOOKUP(Table_10[[#This Row],[L2 Event4]],Table16[#All],3,FALSE),0)</f>
        <v>0</v>
      </c>
      <c r="L32" s="99">
        <f>IFERROR(VLOOKUP(Table_10[[#This Row],[L1 Event1]],Table16[#All],4,FALSE),0)</f>
        <v>0</v>
      </c>
      <c r="M32" s="2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8">
        <f ca="1">IF(D32=3,N32,O32)</f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3">
      <c r="A33" s="3">
        <v>30</v>
      </c>
      <c r="B33" s="8"/>
      <c r="C33" s="63" t="s">
        <v>7</v>
      </c>
      <c r="D33" s="5">
        <v>3</v>
      </c>
      <c r="E33" s="99">
        <f>IFERROR(VLOOKUP(Table_10[[#This Row],[L3 Event1]],Table16[#All],2,FALSE),0)</f>
        <v>0</v>
      </c>
      <c r="F33" s="99">
        <f>IFERROR(VLOOKUP(Table_10[[#This Row],[L3 Event2]],Table16[#All],2,FALSE),0)</f>
        <v>0</v>
      </c>
      <c r="G33" s="99">
        <f>IFERROR(VLOOKUP(Table_10[[#This Row],[L3 Event3]],Table16[#All],2,FALSE),0)</f>
        <v>0</v>
      </c>
      <c r="H33" s="99">
        <f>IFERROR(VLOOKUP(Table_10[[#This Row],[L2 Event1]],Table16[#All],3,FALSE),0)</f>
        <v>0</v>
      </c>
      <c r="I33" s="99">
        <f>IFERROR(VLOOKUP(Table_10[[#This Row],[L2 Event2]],Table16[#All],3,FALSE),0)</f>
        <v>0</v>
      </c>
      <c r="J33" s="99">
        <f>IFERROR(VLOOKUP(Table_10[[#This Row],[L2 Event3]],Table16[#All],3,FALSE),0)</f>
        <v>0</v>
      </c>
      <c r="K33" s="99">
        <f>IFERROR(VLOOKUP(Table_10[[#This Row],[L2 Event4]],Table16[#All],3,FALSE),0)</f>
        <v>0</v>
      </c>
      <c r="L33" s="99">
        <f>IFERROR(VLOOKUP(Table_10[[#This Row],[L1 Event1]],Table16[#All],4,FALSE),0)</f>
        <v>0</v>
      </c>
      <c r="M33" s="2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8">
        <f ca="1">IF(D33=3,N33,O33)</f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8"/>
      <c r="C34" s="63" t="s">
        <v>7</v>
      </c>
      <c r="D34" s="5">
        <v>3</v>
      </c>
      <c r="E34" s="99">
        <f>IFERROR(VLOOKUP(Table_10[[#This Row],[L3 Event1]],Table16[#All],2,FALSE),0)</f>
        <v>0</v>
      </c>
      <c r="F34" s="99">
        <f>IFERROR(VLOOKUP(Table_10[[#This Row],[L3 Event2]],Table16[#All],2,FALSE),0)</f>
        <v>0</v>
      </c>
      <c r="G34" s="99">
        <f>IFERROR(VLOOKUP(Table_10[[#This Row],[L3 Event3]],Table16[#All],2,FALSE),0)</f>
        <v>0</v>
      </c>
      <c r="H34" s="99">
        <f>IFERROR(VLOOKUP(Table_10[[#This Row],[L2 Event1]],Table16[#All],3,FALSE),0)</f>
        <v>0</v>
      </c>
      <c r="I34" s="99">
        <f>IFERROR(VLOOKUP(Table_10[[#This Row],[L2 Event2]],Table16[#All],3,FALSE),0)</f>
        <v>0</v>
      </c>
      <c r="J34" s="99">
        <f>IFERROR(VLOOKUP(Table_10[[#This Row],[L2 Event3]],Table16[#All],3,FALSE),0)</f>
        <v>0</v>
      </c>
      <c r="K34" s="99">
        <f>IFERROR(VLOOKUP(Table_10[[#This Row],[L2 Event4]],Table16[#All],3,FALSE),0)</f>
        <v>0</v>
      </c>
      <c r="L34" s="99">
        <f>IFERROR(VLOOKUP(Table_10[[#This Row],[L1 Event1]],Table16[#All],4,FALSE),0)</f>
        <v>0</v>
      </c>
      <c r="M34" s="2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8">
        <f ca="1">IF(D34=3,N34,O34)</f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63" t="s">
        <v>7</v>
      </c>
      <c r="D35" s="5">
        <v>3</v>
      </c>
      <c r="E35" s="99">
        <f>IFERROR(VLOOKUP(Table_10[[#This Row],[L3 Event1]],Table16[#All],2,FALSE),0)</f>
        <v>0</v>
      </c>
      <c r="F35" s="99">
        <f>IFERROR(VLOOKUP(Table_10[[#This Row],[L3 Event2]],Table16[#All],2,FALSE),0)</f>
        <v>0</v>
      </c>
      <c r="G35" s="99">
        <f>IFERROR(VLOOKUP(Table_10[[#This Row],[L3 Event3]],Table16[#All],2,FALSE),0)</f>
        <v>0</v>
      </c>
      <c r="H35" s="99">
        <f>IFERROR(VLOOKUP(Table_10[[#This Row],[L2 Event1]],Table16[#All],3,FALSE),0)</f>
        <v>0</v>
      </c>
      <c r="I35" s="99">
        <f>IFERROR(VLOOKUP(Table_10[[#This Row],[L2 Event2]],Table16[#All],3,FALSE),0)</f>
        <v>0</v>
      </c>
      <c r="J35" s="99">
        <f>IFERROR(VLOOKUP(Table_10[[#This Row],[L2 Event3]],Table16[#All],3,FALSE),0)</f>
        <v>0</v>
      </c>
      <c r="K35" s="99">
        <f>IFERROR(VLOOKUP(Table_10[[#This Row],[L2 Event4]],Table16[#All],3,FALSE),0)</f>
        <v>0</v>
      </c>
      <c r="L35" s="99">
        <f>IFERROR(VLOOKUP(Table_10[[#This Row],[L1 Event1]],Table16[#All],4,FALSE),0)</f>
        <v>0</v>
      </c>
      <c r="M35" s="2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8">
        <f ca="1">IF(D35=3,N35,O35)</f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33</v>
      </c>
      <c r="B36" s="4"/>
      <c r="C36" s="63" t="s">
        <v>7</v>
      </c>
      <c r="D36" s="5">
        <v>3</v>
      </c>
      <c r="E36" s="99">
        <f>IFERROR(VLOOKUP(Table_10[[#This Row],[L3 Event1]],Table16[#All],2,FALSE),0)</f>
        <v>0</v>
      </c>
      <c r="F36" s="99">
        <f>IFERROR(VLOOKUP(Table_10[[#This Row],[L3 Event2]],Table16[#All],2,FALSE),0)</f>
        <v>0</v>
      </c>
      <c r="G36" s="99">
        <f>IFERROR(VLOOKUP(Table_10[[#This Row],[L3 Event3]],Table16[#All],2,FALSE),0)</f>
        <v>0</v>
      </c>
      <c r="H36" s="99">
        <f>IFERROR(VLOOKUP(Table_10[[#This Row],[L2 Event1]],Table16[#All],3,FALSE),0)</f>
        <v>0</v>
      </c>
      <c r="I36" s="99">
        <f>IFERROR(VLOOKUP(Table_10[[#This Row],[L2 Event2]],Table16[#All],3,FALSE),0)</f>
        <v>0</v>
      </c>
      <c r="J36" s="99">
        <f>IFERROR(VLOOKUP(Table_10[[#This Row],[L2 Event3]],Table16[#All],3,FALSE),0)</f>
        <v>0</v>
      </c>
      <c r="K36" s="99">
        <f>IFERROR(VLOOKUP(Table_10[[#This Row],[L2 Event4]],Table16[#All],3,FALSE),0)</f>
        <v>0</v>
      </c>
      <c r="L36" s="99">
        <f>IFERROR(VLOOKUP(Table_10[[#This Row],[L1 Event1]],Table16[#All],4,FALSE),0)</f>
        <v>0</v>
      </c>
      <c r="M36" s="2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8">
        <f ca="1">IF(D36=3,N36,O36)</f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34</v>
      </c>
      <c r="B37" s="4"/>
      <c r="C37" s="63" t="s">
        <v>7</v>
      </c>
      <c r="D37" s="5">
        <v>3</v>
      </c>
      <c r="E37" s="99">
        <f>IFERROR(VLOOKUP(Table_10[[#This Row],[L3 Event1]],Table16[#All],2,FALSE),0)</f>
        <v>0</v>
      </c>
      <c r="F37" s="99">
        <f>IFERROR(VLOOKUP(Table_10[[#This Row],[L3 Event2]],Table16[#All],2,FALSE),0)</f>
        <v>0</v>
      </c>
      <c r="G37" s="99">
        <f>IFERROR(VLOOKUP(Table_10[[#This Row],[L3 Event3]],Table16[#All],2,FALSE),0)</f>
        <v>0</v>
      </c>
      <c r="H37" s="99">
        <f>IFERROR(VLOOKUP(Table_10[[#This Row],[L2 Event1]],Table16[#All],3,FALSE),0)</f>
        <v>0</v>
      </c>
      <c r="I37" s="99">
        <f>IFERROR(VLOOKUP(Table_10[[#This Row],[L2 Event2]],Table16[#All],3,FALSE),0)</f>
        <v>0</v>
      </c>
      <c r="J37" s="99">
        <f>IFERROR(VLOOKUP(Table_10[[#This Row],[L2 Event3]],Table16[#All],3,FALSE),0)</f>
        <v>0</v>
      </c>
      <c r="K37" s="99">
        <f>IFERROR(VLOOKUP(Table_10[[#This Row],[L2 Event4]],Table16[#All],3,FALSE),0)</f>
        <v>0</v>
      </c>
      <c r="L37" s="99">
        <f>IFERROR(VLOOKUP(Table_10[[#This Row],[L1 Event1]],Table16[#All],4,FALSE),0)</f>
        <v>0</v>
      </c>
      <c r="M37" s="2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8">
        <f ca="1">IF(D37=3,N37,O37)</f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35</v>
      </c>
      <c r="B38" s="4"/>
      <c r="C38" s="63" t="s">
        <v>7</v>
      </c>
      <c r="D38" s="5">
        <v>3</v>
      </c>
      <c r="E38" s="99">
        <f>IFERROR(VLOOKUP(Table_10[[#This Row],[L3 Event1]],Table16[#All],2,FALSE),0)</f>
        <v>0</v>
      </c>
      <c r="F38" s="99">
        <f>IFERROR(VLOOKUP(Table_10[[#This Row],[L3 Event2]],Table16[#All],2,FALSE),0)</f>
        <v>0</v>
      </c>
      <c r="G38" s="99">
        <f>IFERROR(VLOOKUP(Table_10[[#This Row],[L3 Event3]],Table16[#All],2,FALSE),0)</f>
        <v>0</v>
      </c>
      <c r="H38" s="99">
        <f>IFERROR(VLOOKUP(Table_10[[#This Row],[L2 Event1]],Table16[#All],3,FALSE),0)</f>
        <v>0</v>
      </c>
      <c r="I38" s="99">
        <f>IFERROR(VLOOKUP(Table_10[[#This Row],[L2 Event2]],Table16[#All],3,FALSE),0)</f>
        <v>0</v>
      </c>
      <c r="J38" s="99">
        <f>IFERROR(VLOOKUP(Table_10[[#This Row],[L2 Event3]],Table16[#All],3,FALSE),0)</f>
        <v>0</v>
      </c>
      <c r="K38" s="99">
        <f>IFERROR(VLOOKUP(Table_10[[#This Row],[L2 Event4]],Table16[#All],3,FALSE),0)</f>
        <v>0</v>
      </c>
      <c r="L38" s="99">
        <f>IFERROR(VLOOKUP(Table_10[[#This Row],[L1 Event1]],Table16[#All],4,FALSE),0)</f>
        <v>0</v>
      </c>
      <c r="M38" s="2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8">
        <f ca="1">IF(D38=3,N38,O38)</f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36</v>
      </c>
      <c r="B39" s="4"/>
      <c r="C39" s="63" t="s">
        <v>7</v>
      </c>
      <c r="D39" s="5">
        <v>3</v>
      </c>
      <c r="E39" s="99">
        <f>IFERROR(VLOOKUP(Table_10[[#This Row],[L3 Event1]],Table16[#All],2,FALSE),0)</f>
        <v>0</v>
      </c>
      <c r="F39" s="99">
        <f>IFERROR(VLOOKUP(Table_10[[#This Row],[L3 Event2]],Table16[#All],2,FALSE),0)</f>
        <v>0</v>
      </c>
      <c r="G39" s="99">
        <f>IFERROR(VLOOKUP(Table_10[[#This Row],[L3 Event3]],Table16[#All],2,FALSE),0)</f>
        <v>0</v>
      </c>
      <c r="H39" s="99">
        <f>IFERROR(VLOOKUP(Table_10[[#This Row],[L2 Event1]],Table16[#All],3,FALSE),0)</f>
        <v>0</v>
      </c>
      <c r="I39" s="99">
        <f>IFERROR(VLOOKUP(Table_10[[#This Row],[L2 Event2]],Table16[#All],3,FALSE),0)</f>
        <v>0</v>
      </c>
      <c r="J39" s="99">
        <f>IFERROR(VLOOKUP(Table_10[[#This Row],[L2 Event3]],Table16[#All],3,FALSE),0)</f>
        <v>0</v>
      </c>
      <c r="K39" s="99">
        <f>IFERROR(VLOOKUP(Table_10[[#This Row],[L2 Event4]],Table16[#All],3,FALSE),0)</f>
        <v>0</v>
      </c>
      <c r="L39" s="99">
        <f>IFERROR(VLOOKUP(Table_10[[#This Row],[L1 Event1]],Table16[#All],4,FALSE),0)</f>
        <v>0</v>
      </c>
      <c r="M39" s="2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8">
        <f ca="1">IF(D39=3,N39,O39)</f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37</v>
      </c>
      <c r="B40" s="4"/>
      <c r="C40" s="63" t="s">
        <v>7</v>
      </c>
      <c r="D40" s="5">
        <v>3</v>
      </c>
      <c r="E40" s="99">
        <f>IFERROR(VLOOKUP(Table_10[[#This Row],[L3 Event1]],Table16[#All],2,FALSE),0)</f>
        <v>0</v>
      </c>
      <c r="F40" s="99">
        <f>IFERROR(VLOOKUP(Table_10[[#This Row],[L3 Event2]],Table16[#All],2,FALSE),0)</f>
        <v>0</v>
      </c>
      <c r="G40" s="99">
        <f>IFERROR(VLOOKUP(Table_10[[#This Row],[L3 Event3]],Table16[#All],2,FALSE),0)</f>
        <v>0</v>
      </c>
      <c r="H40" s="99">
        <f>IFERROR(VLOOKUP(Table_10[[#This Row],[L2 Event1]],Table16[#All],3,FALSE),0)</f>
        <v>0</v>
      </c>
      <c r="I40" s="99">
        <f>IFERROR(VLOOKUP(Table_10[[#This Row],[L2 Event2]],Table16[#All],3,FALSE),0)</f>
        <v>0</v>
      </c>
      <c r="J40" s="99">
        <f>IFERROR(VLOOKUP(Table_10[[#This Row],[L2 Event3]],Table16[#All],3,FALSE),0)</f>
        <v>0</v>
      </c>
      <c r="K40" s="99">
        <f>IFERROR(VLOOKUP(Table_10[[#This Row],[L2 Event4]],Table16[#All],3,FALSE),0)</f>
        <v>0</v>
      </c>
      <c r="L40" s="99">
        <f>IFERROR(VLOOKUP(Table_10[[#This Row],[L1 Event1]],Table16[#All],4,FALSE),0)</f>
        <v>0</v>
      </c>
      <c r="M40" s="2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8">
        <f ca="1">IF(D40=3,N40,O40)</f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38</v>
      </c>
      <c r="B41" s="4"/>
      <c r="C41" s="63" t="s">
        <v>7</v>
      </c>
      <c r="D41" s="5">
        <v>3</v>
      </c>
      <c r="E41" s="99">
        <f>IFERROR(VLOOKUP(Table_10[[#This Row],[L3 Event1]],Table16[#All],2,FALSE),0)</f>
        <v>0</v>
      </c>
      <c r="F41" s="99">
        <f>IFERROR(VLOOKUP(Table_10[[#This Row],[L3 Event2]],Table16[#All],2,FALSE),0)</f>
        <v>0</v>
      </c>
      <c r="G41" s="99">
        <f>IFERROR(VLOOKUP(Table_10[[#This Row],[L3 Event3]],Table16[#All],2,FALSE),0)</f>
        <v>0</v>
      </c>
      <c r="H41" s="99">
        <f>IFERROR(VLOOKUP(Table_10[[#This Row],[L2 Event1]],Table16[#All],3,FALSE),0)</f>
        <v>0</v>
      </c>
      <c r="I41" s="99">
        <f>IFERROR(VLOOKUP(Table_10[[#This Row],[L2 Event2]],Table16[#All],3,FALSE),0)</f>
        <v>0</v>
      </c>
      <c r="J41" s="99">
        <f>IFERROR(VLOOKUP(Table_10[[#This Row],[L2 Event3]],Table16[#All],3,FALSE),0)</f>
        <v>0</v>
      </c>
      <c r="K41" s="99">
        <f>IFERROR(VLOOKUP(Table_10[[#This Row],[L2 Event4]],Table16[#All],3,FALSE),0)</f>
        <v>0</v>
      </c>
      <c r="L41" s="99">
        <f>IFERROR(VLOOKUP(Table_10[[#This Row],[L1 Event1]],Table16[#All],4,FALSE),0)</f>
        <v>0</v>
      </c>
      <c r="M41" s="2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8">
        <f ca="1">IF(D41=3,N41,O41)</f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3">
        <v>39</v>
      </c>
      <c r="B42" s="4"/>
      <c r="C42" s="63" t="s">
        <v>7</v>
      </c>
      <c r="D42" s="5">
        <v>3</v>
      </c>
      <c r="E42" s="99">
        <f>IFERROR(VLOOKUP(Table_10[[#This Row],[L3 Event1]],Table16[#All],2,FALSE),0)</f>
        <v>0</v>
      </c>
      <c r="F42" s="99">
        <f>IFERROR(VLOOKUP(Table_10[[#This Row],[L3 Event2]],Table16[#All],2,FALSE),0)</f>
        <v>0</v>
      </c>
      <c r="G42" s="99">
        <f>IFERROR(VLOOKUP(Table_10[[#This Row],[L3 Event3]],Table16[#All],2,FALSE),0)</f>
        <v>0</v>
      </c>
      <c r="H42" s="99">
        <f>IFERROR(VLOOKUP(Table_10[[#This Row],[L2 Event1]],Table16[#All],3,FALSE),0)</f>
        <v>0</v>
      </c>
      <c r="I42" s="99">
        <f>IFERROR(VLOOKUP(Table_10[[#This Row],[L2 Event2]],Table16[#All],3,FALSE),0)</f>
        <v>0</v>
      </c>
      <c r="J42" s="99">
        <f>IFERROR(VLOOKUP(Table_10[[#This Row],[L2 Event3]],Table16[#All],3,FALSE),0)</f>
        <v>0</v>
      </c>
      <c r="K42" s="99">
        <f>IFERROR(VLOOKUP(Table_10[[#This Row],[L2 Event4]],Table16[#All],3,FALSE),0)</f>
        <v>0</v>
      </c>
      <c r="L42" s="99">
        <f>IFERROR(VLOOKUP(Table_10[[#This Row],[L1 Event1]],Table16[#All],4,FALSE),0)</f>
        <v>0</v>
      </c>
      <c r="M42" s="2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8">
        <f ca="1">IF(D42=3,N42,O42)</f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3">
        <v>40</v>
      </c>
      <c r="B43" s="50"/>
      <c r="C43" s="63" t="s">
        <v>7</v>
      </c>
      <c r="D43" s="5">
        <v>3</v>
      </c>
      <c r="E43" s="99">
        <f>IFERROR(VLOOKUP(Table_10[[#This Row],[L3 Event1]],Table16[#All],2,FALSE),0)</f>
        <v>0</v>
      </c>
      <c r="F43" s="99">
        <f>IFERROR(VLOOKUP(Table_10[[#This Row],[L3 Event2]],Table16[#All],2,FALSE),0)</f>
        <v>0</v>
      </c>
      <c r="G43" s="99">
        <f>IFERROR(VLOOKUP(Table_10[[#This Row],[L3 Event3]],Table16[#All],2,FALSE),0)</f>
        <v>0</v>
      </c>
      <c r="H43" s="99">
        <f>IFERROR(VLOOKUP(Table_10[[#This Row],[L2 Event1]],Table16[#All],3,FALSE),0)</f>
        <v>0</v>
      </c>
      <c r="I43" s="99">
        <f>IFERROR(VLOOKUP(Table_10[[#This Row],[L2 Event2]],Table16[#All],3,FALSE),0)</f>
        <v>0</v>
      </c>
      <c r="J43" s="99">
        <f>IFERROR(VLOOKUP(Table_10[[#This Row],[L2 Event3]],Table16[#All],3,FALSE),0)</f>
        <v>0</v>
      </c>
      <c r="K43" s="99">
        <f>IFERROR(VLOOKUP(Table_10[[#This Row],[L2 Event4]],Table16[#All],3,FALSE),0)</f>
        <v>0</v>
      </c>
      <c r="L43" s="99">
        <f>IFERROR(VLOOKUP(Table_10[[#This Row],[L1 Event1]],Table16[#All],4,FALSE),0)</f>
        <v>0</v>
      </c>
      <c r="M43" s="2">
        <f>SUM(E43:L43)</f>
        <v>0</v>
      </c>
      <c r="N43" s="5"/>
      <c r="O43" s="5"/>
      <c r="P43" s="78">
        <f>IF(D43=3,N43,O43)</f>
        <v>0</v>
      </c>
      <c r="Q43" s="6" cm="1">
        <f t="array" ref="Q43">IFERROR(SUM(LARGE(E43:L43,{1,2,3,4})),0)</f>
        <v>0</v>
      </c>
      <c r="R43" s="44"/>
      <c r="S43" s="44"/>
      <c r="T43" s="44"/>
      <c r="U43" s="44"/>
      <c r="V43" s="44"/>
      <c r="W43" s="44"/>
      <c r="X43" s="44"/>
      <c r="Y43" s="44"/>
      <c r="Z43" s="8"/>
      <c r="AA43" s="8"/>
      <c r="AB43" s="8"/>
      <c r="AC43" s="8"/>
    </row>
    <row r="44" spans="1:29" ht="18.75" customHeight="1" x14ac:dyDescent="0.3">
      <c r="A44" s="21"/>
      <c r="B44" s="119" t="s">
        <v>285</v>
      </c>
      <c r="C44" s="27"/>
      <c r="D44" s="28"/>
      <c r="E44" s="120"/>
      <c r="F44" s="109">
        <f>IFERROR(VLOOKUP(Table_10[[#This Row],[L3 Event2]],Table16[#All],2,FALSE),0)</f>
        <v>0</v>
      </c>
      <c r="G44" s="109"/>
      <c r="H44" s="109"/>
      <c r="I44" s="109"/>
      <c r="J44" s="109"/>
      <c r="K44" s="109"/>
      <c r="L44" s="109"/>
      <c r="M44" s="28"/>
      <c r="N44" s="30"/>
      <c r="O44" s="28"/>
      <c r="P44" s="115"/>
      <c r="Q44" s="30">
        <f t="array" ref="Q44">IFERROR(SUM(LARGE(E44:L44,{1,2,3,4})),0)</f>
        <v>0</v>
      </c>
      <c r="R44" s="121"/>
      <c r="S44" s="121"/>
      <c r="T44" s="122"/>
      <c r="U44" s="122"/>
      <c r="V44" s="122"/>
      <c r="W44" s="122"/>
      <c r="X44" s="122"/>
      <c r="Y44" s="122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4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4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4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4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4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4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4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4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4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4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4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4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4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4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4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4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4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4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4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4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4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4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4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4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4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4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4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4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4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4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4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4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4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4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4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4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4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4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4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4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4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4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4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4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4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4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4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4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4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4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4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4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4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4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4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4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4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4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4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4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4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4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4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4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4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4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4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4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4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4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4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4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4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4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4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4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4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4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4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4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4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4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4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4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4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4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4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4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4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4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4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4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4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4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4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4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4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4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4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4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4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4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4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4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4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4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4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4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4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4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4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4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4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4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4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4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4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4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4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4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4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4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4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4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4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4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4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4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4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4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4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4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4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4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4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4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4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4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4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4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4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4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4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4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4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4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4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4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4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4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4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4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4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4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4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4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4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4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4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4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4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4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4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4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4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4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4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4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4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4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4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4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4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4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4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4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4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4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4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4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4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4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4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4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4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4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4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4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4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4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4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4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4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4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4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4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4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4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21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4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21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4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conditionalFormatting sqref="B4:B44">
    <cfRule type="duplicateValues" dxfId="8" priority="1"/>
  </conditionalFormatting>
  <pageMargins left="0.7" right="0.7" top="0.75" bottom="0.75" header="0" footer="0"/>
  <pageSetup paperSize="9" orientation="portrait"/>
  <legacy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zoomScale="120" zoomScaleNormal="120"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.28515625" style="83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69" customFormat="1" ht="15" customHeight="1" x14ac:dyDescent="0.25">
      <c r="C1" s="81"/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C2" s="82"/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20" t="s">
        <v>75</v>
      </c>
      <c r="C4" s="32" t="s">
        <v>7</v>
      </c>
      <c r="D4" s="10">
        <v>3</v>
      </c>
      <c r="E4" s="99">
        <f>IFERROR(VLOOKUP(Table_12[[#This Row],[L3 Event1]],Table16[#All],2,FALSE),0)</f>
        <v>0</v>
      </c>
      <c r="F4" s="99">
        <f>IFERROR(VLOOKUP(Table_12[[#This Row],[L3 Event2]],Table16[#All],2,FALSE),0)</f>
        <v>20</v>
      </c>
      <c r="G4" s="99">
        <f>IFERROR(VLOOKUP(Table_12[[#This Row],[L3 Event3]],Table16[#All],2,FALSE),0)</f>
        <v>50</v>
      </c>
      <c r="H4" s="99">
        <f>IFERROR(VLOOKUP(Table_12[[#This Row],[L2 Event1]],Table16[#All],3,FALSE),0)</f>
        <v>70</v>
      </c>
      <c r="I4" s="99">
        <f>IFERROR(VLOOKUP(Table_12[[#This Row],[L2 Event2]],Table16[#All],3,FALSE),0)</f>
        <v>140</v>
      </c>
      <c r="J4" s="99">
        <f>IFERROR(VLOOKUP(Table_12[[#This Row],[L2 Event3]],Table16[#All],3,FALSE),0)</f>
        <v>140</v>
      </c>
      <c r="K4" s="99">
        <f>IFERROR(VLOOKUP(Table_12[[#This Row],[L2 Event4]],Table16[#All],3,FALSE),0)</f>
        <v>140</v>
      </c>
      <c r="L4" s="99">
        <f>IFERROR(VLOOKUP(Table_12[[#This Row],[L1 Event1]],Table16[#All],4,FALSE),0)</f>
        <v>65</v>
      </c>
      <c r="M4" s="5">
        <f>SUM(E4:L4)</f>
        <v>625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420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8">
        <f ca="1">IF(D4=3,N4,O4)</f>
        <v>420</v>
      </c>
      <c r="Q4" s="6" cm="1">
        <f t="array" ref="Q4">IFERROR(SUM(LARGE(E4:L4,{1,2,3,4})),0)</f>
        <v>490</v>
      </c>
      <c r="R4" s="44"/>
      <c r="S4" s="44">
        <v>4</v>
      </c>
      <c r="T4" s="44">
        <v>1</v>
      </c>
      <c r="U4" s="44">
        <v>3</v>
      </c>
      <c r="V4" s="44">
        <v>1</v>
      </c>
      <c r="W4" s="44">
        <v>1</v>
      </c>
      <c r="X4" s="44">
        <v>1</v>
      </c>
      <c r="Y4" s="44">
        <v>4</v>
      </c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214</v>
      </c>
      <c r="C5" s="4" t="s">
        <v>7</v>
      </c>
      <c r="D5" s="5">
        <v>3</v>
      </c>
      <c r="E5" s="99">
        <f>IFERROR(VLOOKUP(Table_12[[#This Row],[L3 Event1]],Table16[#All],2,FALSE),0)</f>
        <v>0</v>
      </c>
      <c r="F5" s="99">
        <f>IFERROR(VLOOKUP(Table_12[[#This Row],[L3 Event2]],Table16[#All],2,FALSE),0)</f>
        <v>0</v>
      </c>
      <c r="G5" s="99">
        <f>IFERROR(VLOOKUP(Table_12[[#This Row],[L3 Event3]],Table16[#All],2,FALSE),0)</f>
        <v>0</v>
      </c>
      <c r="H5" s="99">
        <f>IFERROR(VLOOKUP(Table_12[[#This Row],[L2 Event1]],Table16[#All],3,FALSE),0)</f>
        <v>140</v>
      </c>
      <c r="I5" s="99">
        <f>IFERROR(VLOOKUP(Table_12[[#This Row],[L2 Event2]],Table16[#All],3,FALSE),0)</f>
        <v>0</v>
      </c>
      <c r="J5" s="99">
        <f>IFERROR(VLOOKUP(Table_12[[#This Row],[L2 Event3]],Table16[#All],3,FALSE),0)</f>
        <v>0</v>
      </c>
      <c r="K5" s="99">
        <f>IFERROR(VLOOKUP(Table_12[[#This Row],[L2 Event4]],Table16[#All],3,FALSE),0)</f>
        <v>100</v>
      </c>
      <c r="L5" s="99">
        <f>IFERROR(VLOOKUP(Table_12[[#This Row],[L1 Event1]],Table16[#All],4,FALSE),0)</f>
        <v>175</v>
      </c>
      <c r="M5" s="5">
        <f>SUM(E5:L5)</f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415</v>
      </c>
      <c r="O5" s="5" cm="1">
        <f t="array" aca="1" ref="O5" ca="1">IFERROR(SUM(LARGE(OFFSET(E5,0,0,1,'points tables'!$G$2),{1,2})/2*3),(IFERROR(SUM(LARGE(OFFSET(E5,0,0,1,'points tables'!$G$2),{1})/2*3),0)))</f>
        <v>472.5</v>
      </c>
      <c r="P5" s="78">
        <f ca="1">IF(D5=3,N5,O5)</f>
        <v>415</v>
      </c>
      <c r="Q5" s="6" cm="1">
        <f t="array" ref="Q5">IFERROR(SUM(LARGE(E5:L5,{1,2,3,4})),0)</f>
        <v>415</v>
      </c>
      <c r="R5" s="44"/>
      <c r="S5" s="44"/>
      <c r="T5" s="44"/>
      <c r="U5" s="44">
        <v>1</v>
      </c>
      <c r="V5" s="44"/>
      <c r="W5" s="44"/>
      <c r="X5" s="44">
        <v>2</v>
      </c>
      <c r="Y5" s="44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87</v>
      </c>
      <c r="C6" s="4" t="s">
        <v>7</v>
      </c>
      <c r="D6" s="5">
        <v>3</v>
      </c>
      <c r="E6" s="99">
        <f>IFERROR(VLOOKUP(Table_12[[#This Row],[L3 Event1]],Table16[#All],2,FALSE),0)</f>
        <v>0</v>
      </c>
      <c r="F6" s="99">
        <f>IFERROR(VLOOKUP(Table_12[[#This Row],[L3 Event2]],Table16[#All],2,FALSE),0)</f>
        <v>0</v>
      </c>
      <c r="G6" s="99">
        <f>IFERROR(VLOOKUP(Table_12[[#This Row],[L3 Event3]],Table16[#All],2,FALSE),0)</f>
        <v>0</v>
      </c>
      <c r="H6" s="99">
        <f>IFERROR(VLOOKUP(Table_12[[#This Row],[L2 Event1]],Table16[#All],3,FALSE),0)</f>
        <v>0</v>
      </c>
      <c r="I6" s="99">
        <f>IFERROR(VLOOKUP(Table_12[[#This Row],[L2 Event2]],Table16[#All],3,FALSE),0)</f>
        <v>100</v>
      </c>
      <c r="J6" s="99">
        <f>IFERROR(VLOOKUP(Table_12[[#This Row],[L2 Event3]],Table16[#All],3,FALSE),0)</f>
        <v>100</v>
      </c>
      <c r="K6" s="99">
        <f>IFERROR(VLOOKUP(Table_12[[#This Row],[L2 Event4]],Table16[#All],3,FALSE),0)</f>
        <v>50</v>
      </c>
      <c r="L6" s="99">
        <f>IFERROR(VLOOKUP(Table_12[[#This Row],[L1 Event1]],Table16[#All],4,FALSE),0)</f>
        <v>125</v>
      </c>
      <c r="M6" s="5">
        <f>SUM(E6:L6)</f>
        <v>375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325</v>
      </c>
      <c r="O6" s="5" cm="1">
        <f t="array" aca="1" ref="O6" ca="1">IFERROR(SUM(LARGE(OFFSET(E6,0,0,1,'points tables'!$G$2),{1,2})/2*3),(IFERROR(SUM(LARGE(OFFSET(E6,0,0,1,'points tables'!$G$2),{1})/2*3),0)))</f>
        <v>337.5</v>
      </c>
      <c r="P6" s="78">
        <f ca="1">IF(D6=3,N6,O6)</f>
        <v>325</v>
      </c>
      <c r="Q6" s="6" cm="1">
        <f t="array" ref="Q6">IFERROR(SUM(LARGE(E6:L6,{1,2,3,4})),0)</f>
        <v>375</v>
      </c>
      <c r="R6" s="44"/>
      <c r="S6" s="44"/>
      <c r="T6" s="44"/>
      <c r="U6" s="44"/>
      <c r="V6" s="44">
        <v>2</v>
      </c>
      <c r="W6" s="44">
        <v>2</v>
      </c>
      <c r="X6" s="44">
        <v>4</v>
      </c>
      <c r="Y6" s="44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58" t="s">
        <v>90</v>
      </c>
      <c r="C7" s="4" t="s">
        <v>7</v>
      </c>
      <c r="D7" s="5">
        <v>3</v>
      </c>
      <c r="E7" s="99">
        <f>IFERROR(VLOOKUP(Table_12[[#This Row],[L3 Event1]],Table16[#All],2,FALSE),0)</f>
        <v>0</v>
      </c>
      <c r="F7" s="99">
        <f>IFERROR(VLOOKUP(Table_12[[#This Row],[L3 Event2]],Table16[#All],2,FALSE),0)</f>
        <v>0</v>
      </c>
      <c r="G7" s="99">
        <f>IFERROR(VLOOKUP(Table_12[[#This Row],[L3 Event3]],Table16[#All],2,FALSE),0)</f>
        <v>0</v>
      </c>
      <c r="H7" s="99">
        <f>IFERROR(VLOOKUP(Table_12[[#This Row],[L2 Event1]],Table16[#All],3,FALSE),0)</f>
        <v>50</v>
      </c>
      <c r="I7" s="99">
        <f>IFERROR(VLOOKUP(Table_12[[#This Row],[L2 Event2]],Table16[#All],3,FALSE),0)</f>
        <v>70</v>
      </c>
      <c r="J7" s="99">
        <f>IFERROR(VLOOKUP(Table_12[[#This Row],[L2 Event3]],Table16[#All],3,FALSE),0)</f>
        <v>70</v>
      </c>
      <c r="K7" s="99">
        <f>IFERROR(VLOOKUP(Table_12[[#This Row],[L2 Event4]],Table16[#All],3,FALSE),0)</f>
        <v>70</v>
      </c>
      <c r="L7" s="99">
        <f>IFERROR(VLOOKUP(Table_12[[#This Row],[L1 Event1]],Table16[#All],4,FALSE),0)</f>
        <v>90</v>
      </c>
      <c r="M7" s="5">
        <f>SUM(E7:L7)</f>
        <v>350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230</v>
      </c>
      <c r="O7" s="5" cm="1">
        <f t="array" aca="1" ref="O7" ca="1">IFERROR(SUM(LARGE(OFFSET(E7,0,0,1,'points tables'!$G$2),{1,2})/2*3),(IFERROR(SUM(LARGE(OFFSET(E7,0,0,1,'points tables'!$G$2),{1})/2*3),0)))</f>
        <v>240</v>
      </c>
      <c r="P7" s="78">
        <f ca="1">IF(D7=3,N7,O7)</f>
        <v>230</v>
      </c>
      <c r="Q7" s="6" cm="1">
        <f t="array" ref="Q7">IFERROR(SUM(LARGE(E7:L7,{1,2,3,4})),0)</f>
        <v>300</v>
      </c>
      <c r="R7" s="44"/>
      <c r="S7" s="44"/>
      <c r="T7" s="44"/>
      <c r="U7" s="44">
        <v>4</v>
      </c>
      <c r="V7" s="44">
        <v>3</v>
      </c>
      <c r="W7" s="44">
        <v>3</v>
      </c>
      <c r="X7" s="44">
        <v>3</v>
      </c>
      <c r="Y7" s="44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58" t="s">
        <v>181</v>
      </c>
      <c r="C8" s="4" t="s">
        <v>7</v>
      </c>
      <c r="D8" s="5">
        <v>3</v>
      </c>
      <c r="E8" s="99">
        <f>IFERROR(VLOOKUP(Table_12[[#This Row],[L3 Event1]],Table16[#All],2,FALSE),0)</f>
        <v>25</v>
      </c>
      <c r="F8" s="99">
        <f>IFERROR(VLOOKUP(Table_12[[#This Row],[L3 Event2]],Table16[#All],2,FALSE),0)</f>
        <v>0</v>
      </c>
      <c r="G8" s="99">
        <f>IFERROR(VLOOKUP(Table_12[[#This Row],[L3 Event3]],Table16[#All],2,FALSE),0)</f>
        <v>0</v>
      </c>
      <c r="H8" s="99">
        <f>IFERROR(VLOOKUP(Table_12[[#This Row],[L2 Event1]],Table16[#All],3,FALSE),0)</f>
        <v>100</v>
      </c>
      <c r="I8" s="99">
        <f>IFERROR(VLOOKUP(Table_12[[#This Row],[L2 Event2]],Table16[#All],3,FALSE),0)</f>
        <v>45</v>
      </c>
      <c r="J8" s="99">
        <f>IFERROR(VLOOKUP(Table_12[[#This Row],[L2 Event3]],Table16[#All],3,FALSE),0)</f>
        <v>45</v>
      </c>
      <c r="K8" s="99">
        <f>IFERROR(VLOOKUP(Table_12[[#This Row],[L2 Event4]],Table16[#All],3,FALSE),0)</f>
        <v>45</v>
      </c>
      <c r="L8" s="99">
        <f>IFERROR(VLOOKUP(Table_12[[#This Row],[L1 Event1]],Table16[#All],4,FALSE),0)</f>
        <v>60</v>
      </c>
      <c r="M8" s="5">
        <f>SUM(E8:L8)</f>
        <v>320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205</v>
      </c>
      <c r="O8" s="5" cm="1">
        <f t="array" aca="1" ref="O8" ca="1">IFERROR(SUM(LARGE(OFFSET(E8,0,0,1,'points tables'!$G$2),{1,2})/2*3),(IFERROR(SUM(LARGE(OFFSET(E8,0,0,1,'points tables'!$G$2),{1})/2*3),0)))</f>
        <v>240</v>
      </c>
      <c r="P8" s="78">
        <f ca="1">IF(D8=3,N8,O8)</f>
        <v>205</v>
      </c>
      <c r="Q8" s="6" cm="1">
        <f t="array" ref="Q8">IFERROR(SUM(LARGE(E8:L8,{1,2,3,4})),0)</f>
        <v>250</v>
      </c>
      <c r="R8" s="44">
        <v>3</v>
      </c>
      <c r="S8" s="44"/>
      <c r="T8" s="44"/>
      <c r="U8" s="44">
        <v>2</v>
      </c>
      <c r="V8" s="44">
        <v>5</v>
      </c>
      <c r="W8" s="44">
        <v>5</v>
      </c>
      <c r="X8" s="44">
        <v>5</v>
      </c>
      <c r="Y8" s="44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19" t="s">
        <v>178</v>
      </c>
      <c r="C9" s="4" t="s">
        <v>7</v>
      </c>
      <c r="D9" s="5">
        <v>3</v>
      </c>
      <c r="E9" s="99">
        <f>IFERROR(VLOOKUP(Table_12[[#This Row],[L3 Event1]],Table16[#All],2,FALSE),0)</f>
        <v>50</v>
      </c>
      <c r="F9" s="99">
        <f>IFERROR(VLOOKUP(Table_12[[#This Row],[L3 Event2]],Table16[#All],2,FALSE),0)</f>
        <v>35</v>
      </c>
      <c r="G9" s="99">
        <f>IFERROR(VLOOKUP(Table_12[[#This Row],[L3 Event3]],Table16[#All],2,FALSE),0)</f>
        <v>0</v>
      </c>
      <c r="H9" s="99">
        <f>IFERROR(VLOOKUP(Table_12[[#This Row],[L2 Event1]],Table16[#All],3,FALSE),0)</f>
        <v>45</v>
      </c>
      <c r="I9" s="99">
        <f>IFERROR(VLOOKUP(Table_12[[#This Row],[L2 Event2]],Table16[#All],3,FALSE),0)</f>
        <v>50</v>
      </c>
      <c r="J9" s="99">
        <f>IFERROR(VLOOKUP(Table_12[[#This Row],[L2 Event3]],Table16[#All],3,FALSE),0)</f>
        <v>50</v>
      </c>
      <c r="K9" s="99">
        <f>IFERROR(VLOOKUP(Table_12[[#This Row],[L2 Event4]],Table16[#All],3,FALSE),0)</f>
        <v>35</v>
      </c>
      <c r="L9" s="99">
        <f>IFERROR(VLOOKUP(Table_12[[#This Row],[L1 Event1]],Table16[#All],4,FALSE),0)</f>
        <v>0</v>
      </c>
      <c r="M9" s="5">
        <f>SUM(E9:L9)</f>
        <v>265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150</v>
      </c>
      <c r="P9" s="78">
        <f ca="1">IF(D9=3,N9,O9)</f>
        <v>150</v>
      </c>
      <c r="Q9" s="6" cm="1">
        <f t="array" ref="Q9">IFERROR(SUM(LARGE(E9:L9,{1,2,3,4})),0)</f>
        <v>195</v>
      </c>
      <c r="R9" s="44">
        <v>1</v>
      </c>
      <c r="S9" s="44">
        <v>2</v>
      </c>
      <c r="T9" s="44"/>
      <c r="U9" s="44">
        <v>5</v>
      </c>
      <c r="V9" s="44">
        <v>4</v>
      </c>
      <c r="W9" s="44">
        <v>4</v>
      </c>
      <c r="X9" s="44">
        <v>6</v>
      </c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77</v>
      </c>
      <c r="C10" s="4" t="s">
        <v>7</v>
      </c>
      <c r="D10" s="5">
        <v>3</v>
      </c>
      <c r="E10" s="99">
        <f>IFERROR(VLOOKUP(Table_12[[#This Row],[L3 Event1]],Table16[#All],2,FALSE),0)</f>
        <v>0</v>
      </c>
      <c r="F10" s="99">
        <f>IFERROR(VLOOKUP(Table_12[[#This Row],[L3 Event2]],Table16[#All],2,FALSE),0)</f>
        <v>50</v>
      </c>
      <c r="G10" s="99">
        <f>IFERROR(VLOOKUP(Table_12[[#This Row],[L3 Event3]],Table16[#All],2,FALSE),0)</f>
        <v>0</v>
      </c>
      <c r="H10" s="99">
        <f>IFERROR(VLOOKUP(Table_12[[#This Row],[L2 Event1]],Table16[#All],3,FALSE),0)</f>
        <v>35</v>
      </c>
      <c r="I10" s="99">
        <f>IFERROR(VLOOKUP(Table_12[[#This Row],[L2 Event2]],Table16[#All],3,FALSE),0)</f>
        <v>30</v>
      </c>
      <c r="J10" s="99">
        <f>IFERROR(VLOOKUP(Table_12[[#This Row],[L2 Event3]],Table16[#All],3,FALSE),0)</f>
        <v>30</v>
      </c>
      <c r="K10" s="99">
        <f>IFERROR(VLOOKUP(Table_12[[#This Row],[L2 Event4]],Table16[#All],3,FALSE),0)</f>
        <v>25</v>
      </c>
      <c r="L10" s="99">
        <f>IFERROR(VLOOKUP(Table_12[[#This Row],[L1 Event1]],Table16[#All],4,FALSE),0)</f>
        <v>45</v>
      </c>
      <c r="M10" s="5">
        <f>SUM(E10:L10)</f>
        <v>215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130</v>
      </c>
      <c r="O10" s="5" cm="1">
        <f t="array" aca="1" ref="O10" ca="1">IFERROR(SUM(LARGE(OFFSET(E10,0,0,1,'points tables'!$G$2),{1,2})/2*3),(IFERROR(SUM(LARGE(OFFSET(E10,0,0,1,'points tables'!$G$2),{1})/2*3),0)))</f>
        <v>142.5</v>
      </c>
      <c r="P10" s="78">
        <f ca="1">IF(D10=3,N10,O10)</f>
        <v>130</v>
      </c>
      <c r="Q10" s="6" cm="1">
        <f t="array" ref="Q10">IFERROR(SUM(LARGE(E10:L10,{1,2,3,4})),0)</f>
        <v>160</v>
      </c>
      <c r="R10" s="44"/>
      <c r="S10" s="44">
        <v>1</v>
      </c>
      <c r="T10" s="44"/>
      <c r="U10" s="44">
        <v>6</v>
      </c>
      <c r="V10" s="44">
        <v>7</v>
      </c>
      <c r="W10" s="44">
        <v>7</v>
      </c>
      <c r="X10" s="44">
        <v>8</v>
      </c>
      <c r="Y10" s="44">
        <v>6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22" t="s">
        <v>86</v>
      </c>
      <c r="C11" s="32" t="s">
        <v>7</v>
      </c>
      <c r="D11" s="10">
        <v>3</v>
      </c>
      <c r="E11" s="99">
        <f>IFERROR(VLOOKUP(Table_12[[#This Row],[L3 Event1]],Table16[#All],2,FALSE),0)</f>
        <v>0</v>
      </c>
      <c r="F11" s="99">
        <f>IFERROR(VLOOKUP(Table_12[[#This Row],[L3 Event2]],Table16[#All],2,FALSE),0)</f>
        <v>0</v>
      </c>
      <c r="G11" s="99">
        <f>IFERROR(VLOOKUP(Table_12[[#This Row],[L3 Event3]],Table16[#All],2,FALSE),0)</f>
        <v>0</v>
      </c>
      <c r="H11" s="99">
        <f>IFERROR(VLOOKUP(Table_12[[#This Row],[L2 Event1]],Table16[#All],3,FALSE),0)</f>
        <v>0</v>
      </c>
      <c r="I11" s="99">
        <f>IFERROR(VLOOKUP(Table_12[[#This Row],[L2 Event2]],Table16[#All],3,FALSE),0)</f>
        <v>0</v>
      </c>
      <c r="J11" s="99">
        <f>IFERROR(VLOOKUP(Table_12[[#This Row],[L2 Event3]],Table16[#All],3,FALSE),0)</f>
        <v>35</v>
      </c>
      <c r="K11" s="99">
        <f>IFERROR(VLOOKUP(Table_12[[#This Row],[L2 Event4]],Table16[#All],3,FALSE),0)</f>
        <v>30</v>
      </c>
      <c r="L11" s="99">
        <f>IFERROR(VLOOKUP(Table_12[[#This Row],[L1 Event1]],Table16[#All],4,FALSE),0)</f>
        <v>40</v>
      </c>
      <c r="M11" s="5">
        <f>SUM(E11:L11)</f>
        <v>105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105</v>
      </c>
      <c r="O11" s="5" cm="1">
        <f t="array" aca="1" ref="O11" ca="1">IFERROR(SUM(LARGE(OFFSET(E11,0,0,1,'points tables'!$G$2),{1,2})/2*3),(IFERROR(SUM(LARGE(OFFSET(E11,0,0,1,'points tables'!$G$2),{1})/2*3),0)))</f>
        <v>112.5</v>
      </c>
      <c r="P11" s="78">
        <f ca="1">IF(D11=3,N11,O11)</f>
        <v>105</v>
      </c>
      <c r="Q11" s="6" cm="1">
        <f t="array" ref="Q11">IFERROR(SUM(LARGE(E11:L11,{1,2,3,4})),0)</f>
        <v>105</v>
      </c>
      <c r="R11" s="44"/>
      <c r="S11" s="44"/>
      <c r="T11" s="44"/>
      <c r="U11" s="44"/>
      <c r="V11" s="44"/>
      <c r="W11" s="44">
        <v>6</v>
      </c>
      <c r="X11" s="44">
        <v>7</v>
      </c>
      <c r="Y11" s="44">
        <v>7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13" t="s">
        <v>292</v>
      </c>
      <c r="C12" s="4" t="s">
        <v>7</v>
      </c>
      <c r="D12" s="5">
        <v>3</v>
      </c>
      <c r="E12" s="99">
        <f>IFERROR(VLOOKUP(Table_12[[#This Row],[L3 Event1]],Table16[#All],2,FALSE),0)</f>
        <v>0</v>
      </c>
      <c r="F12" s="99">
        <f>IFERROR(VLOOKUP(Table_12[[#This Row],[L3 Event2]],Table16[#All],2,FALSE),0)</f>
        <v>0</v>
      </c>
      <c r="G12" s="99">
        <f>IFERROR(VLOOKUP(Table_12[[#This Row],[L3 Event3]],Table16[#All],2,FALSE),0)</f>
        <v>0</v>
      </c>
      <c r="H12" s="99">
        <f>IFERROR(VLOOKUP(Table_12[[#This Row],[L2 Event1]],Table16[#All],3,FALSE),0)</f>
        <v>0</v>
      </c>
      <c r="I12" s="99">
        <f>IFERROR(VLOOKUP(Table_12[[#This Row],[L2 Event2]],Table16[#All],3,FALSE),0)</f>
        <v>0</v>
      </c>
      <c r="J12" s="99">
        <f>IFERROR(VLOOKUP(Table_12[[#This Row],[L2 Event3]],Table16[#All],3,FALSE),0)</f>
        <v>25</v>
      </c>
      <c r="K12" s="99">
        <f>IFERROR(VLOOKUP(Table_12[[#This Row],[L2 Event4]],Table16[#All],3,FALSE),0)</f>
        <v>30</v>
      </c>
      <c r="L12" s="99">
        <f>IFERROR(VLOOKUP(Table_12[[#This Row],[L1 Event1]],Table16[#All],4,FALSE),0)</f>
        <v>35</v>
      </c>
      <c r="M12" s="5">
        <f>SUM(E12:L12)</f>
        <v>90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90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78">
        <f ca="1">IF(D12=3,N12,O12)</f>
        <v>90</v>
      </c>
      <c r="Q12" s="6" cm="1">
        <f t="array" ref="Q12">IFERROR(SUM(LARGE(E12:L12,{1,2,3,4})),0)</f>
        <v>90</v>
      </c>
      <c r="R12" s="44"/>
      <c r="S12" s="44"/>
      <c r="T12" s="44"/>
      <c r="U12" s="44"/>
      <c r="V12" s="44"/>
      <c r="W12" s="44">
        <v>8</v>
      </c>
      <c r="X12" s="44">
        <v>9</v>
      </c>
      <c r="Y12" s="44">
        <v>8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8" t="s">
        <v>238</v>
      </c>
      <c r="C13" s="4" t="s">
        <v>7</v>
      </c>
      <c r="D13" s="5">
        <v>3</v>
      </c>
      <c r="E13" s="99">
        <f>IFERROR(VLOOKUP(Table_12[[#This Row],[L3 Event1]],Table16[#All],2,FALSE),0)</f>
        <v>0</v>
      </c>
      <c r="F13" s="99">
        <f>IFERROR(VLOOKUP(Table_12[[#This Row],[L3 Event2]],Table16[#All],2,FALSE),0)</f>
        <v>0</v>
      </c>
      <c r="G13" s="99">
        <f>IFERROR(VLOOKUP(Table_12[[#This Row],[L3 Event3]],Table16[#All],2,FALSE),0)</f>
        <v>0</v>
      </c>
      <c r="H13" s="99">
        <f>IFERROR(VLOOKUP(Table_12[[#This Row],[L2 Event1]],Table16[#All],3,FALSE),0)</f>
        <v>0</v>
      </c>
      <c r="I13" s="99">
        <f>IFERROR(VLOOKUP(Table_12[[#This Row],[L2 Event2]],Table16[#All],3,FALSE),0)</f>
        <v>35</v>
      </c>
      <c r="J13" s="99">
        <f>IFERROR(VLOOKUP(Table_12[[#This Row],[L2 Event3]],Table16[#All],3,FALSE),0)</f>
        <v>0</v>
      </c>
      <c r="K13" s="99">
        <f>IFERROR(VLOOKUP(Table_12[[#This Row],[L2 Event4]],Table16[#All],3,FALSE),0)</f>
        <v>0</v>
      </c>
      <c r="L13" s="99">
        <f>IFERROR(VLOOKUP(Table_12[[#This Row],[L1 Event1]],Table16[#All],4,FALSE),0)</f>
        <v>0</v>
      </c>
      <c r="M13" s="5">
        <f>SUM(E13:L13)</f>
        <v>35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35</v>
      </c>
      <c r="O13" s="5" cm="1">
        <f t="array" aca="1" ref="O13" ca="1">IFERROR(SUM(LARGE(OFFSET(E13,0,0,1,'points tables'!$G$2),{1,2})/2*3),(IFERROR(SUM(LARGE(OFFSET(E13,0,0,1,'points tables'!$G$2),{1})/2*3),0)))</f>
        <v>52.5</v>
      </c>
      <c r="P13" s="78">
        <f ca="1">IF(D13=3,N13,O13)</f>
        <v>35</v>
      </c>
      <c r="Q13" s="6" cm="1">
        <f t="array" ref="Q13">IFERROR(SUM(LARGE(E13:L13,{1,2,3,4})),0)</f>
        <v>35</v>
      </c>
      <c r="R13" s="44"/>
      <c r="S13" s="44"/>
      <c r="T13" s="44"/>
      <c r="U13" s="44"/>
      <c r="V13" s="44">
        <v>6</v>
      </c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77" t="s">
        <v>215</v>
      </c>
      <c r="C14" s="4" t="s">
        <v>7</v>
      </c>
      <c r="D14" s="5">
        <v>3</v>
      </c>
      <c r="E14" s="99">
        <f>IFERROR(VLOOKUP(Table_12[[#This Row],[L3 Event1]],Table16[#All],2,FALSE),0)</f>
        <v>0</v>
      </c>
      <c r="F14" s="99">
        <f>IFERROR(VLOOKUP(Table_12[[#This Row],[L3 Event2]],Table16[#All],2,FALSE),0)</f>
        <v>0</v>
      </c>
      <c r="G14" s="99">
        <f>IFERROR(VLOOKUP(Table_12[[#This Row],[L3 Event3]],Table16[#All],2,FALSE),0)</f>
        <v>0</v>
      </c>
      <c r="H14" s="99">
        <f>IFERROR(VLOOKUP(Table_12[[#This Row],[L2 Event1]],Table16[#All],3,FALSE),0)</f>
        <v>30</v>
      </c>
      <c r="I14" s="99">
        <f>IFERROR(VLOOKUP(Table_12[[#This Row],[L2 Event2]],Table16[#All],3,FALSE),0)</f>
        <v>0</v>
      </c>
      <c r="J14" s="99">
        <f>IFERROR(VLOOKUP(Table_12[[#This Row],[L2 Event3]],Table16[#All],3,FALSE),0)</f>
        <v>0</v>
      </c>
      <c r="K14" s="99">
        <f>IFERROR(VLOOKUP(Table_12[[#This Row],[L2 Event4]],Table16[#All],3,FALSE),0)</f>
        <v>0</v>
      </c>
      <c r="L14" s="99">
        <f>IFERROR(VLOOKUP(Table_12[[#This Row],[L1 Event1]],Table16[#All],4,FALSE),0)</f>
        <v>0</v>
      </c>
      <c r="M14" s="5">
        <f>SUM(E14:L14)</f>
        <v>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30</v>
      </c>
      <c r="O14" s="5" cm="1">
        <f t="array" aca="1" ref="O14" ca="1">IFERROR(SUM(LARGE(OFFSET(E14,0,0,1,'points tables'!$G$2),{1,2})/2*3),(IFERROR(SUM(LARGE(OFFSET(E14,0,0,1,'points tables'!$G$2),{1})/2*3),0)))</f>
        <v>45</v>
      </c>
      <c r="P14" s="78">
        <f ca="1">IF(D14=3,N14,O14)</f>
        <v>30</v>
      </c>
      <c r="Q14" s="6" cm="1">
        <f t="array" ref="Q14">IFERROR(SUM(LARGE(E14:L14,{1,2,3,4})),0)</f>
        <v>30</v>
      </c>
      <c r="R14" s="44"/>
      <c r="S14" s="44"/>
      <c r="T14" s="44"/>
      <c r="U14" s="44">
        <v>7</v>
      </c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98" t="s">
        <v>223</v>
      </c>
      <c r="C15" s="4" t="s">
        <v>7</v>
      </c>
      <c r="D15" s="5">
        <v>3</v>
      </c>
      <c r="E15" s="99">
        <f>IFERROR(VLOOKUP(Table_12[[#This Row],[L3 Event1]],Table16[#All],2,FALSE),0)</f>
        <v>0</v>
      </c>
      <c r="F15" s="99">
        <f>IFERROR(VLOOKUP(Table_12[[#This Row],[L3 Event2]],Table16[#All],2,FALSE),0)</f>
        <v>0</v>
      </c>
      <c r="G15" s="99">
        <f>IFERROR(VLOOKUP(Table_12[[#This Row],[L3 Event3]],Table16[#All],2,FALSE),0)</f>
        <v>0</v>
      </c>
      <c r="H15" s="99">
        <f>IFERROR(VLOOKUP(Table_12[[#This Row],[L2 Event1]],Table16[#All],3,FALSE),0)</f>
        <v>0</v>
      </c>
      <c r="I15" s="99">
        <f>IFERROR(VLOOKUP(Table_12[[#This Row],[L2 Event2]],Table16[#All],3,FALSE),0)</f>
        <v>25</v>
      </c>
      <c r="J15" s="99">
        <f>IFERROR(VLOOKUP(Table_12[[#This Row],[L2 Event3]],Table16[#All],3,FALSE),0)</f>
        <v>0</v>
      </c>
      <c r="K15" s="99">
        <f>IFERROR(VLOOKUP(Table_12[[#This Row],[L2 Event4]],Table16[#All],3,FALSE),0)</f>
        <v>0</v>
      </c>
      <c r="L15" s="99">
        <f>IFERROR(VLOOKUP(Table_12[[#This Row],[L1 Event1]],Table16[#All],4,FALSE),0)</f>
        <v>0</v>
      </c>
      <c r="M15" s="5">
        <f>SUM(E15:L15)</f>
        <v>25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25</v>
      </c>
      <c r="O15" s="5" cm="1">
        <f t="array" aca="1" ref="O15" ca="1">IFERROR(SUM(LARGE(OFFSET(E15,0,0,1,'points tables'!$G$2),{1,2})/2*3),(IFERROR(SUM(LARGE(OFFSET(E15,0,0,1,'points tables'!$G$2),{1})/2*3),0)))</f>
        <v>37.5</v>
      </c>
      <c r="P15" s="78">
        <f ca="1">IF(D15=3,N15,O15)</f>
        <v>25</v>
      </c>
      <c r="Q15" s="6" cm="1">
        <f t="array" ref="Q15">IFERROR(SUM(LARGE(E15:L15,{1,2,3,4})),0)</f>
        <v>25</v>
      </c>
      <c r="R15" s="44"/>
      <c r="S15" s="44"/>
      <c r="T15" s="44"/>
      <c r="U15" s="44"/>
      <c r="V15" s="44">
        <v>8</v>
      </c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4" t="s">
        <v>7</v>
      </c>
      <c r="D16" s="5">
        <v>3</v>
      </c>
      <c r="E16" s="99">
        <f>IFERROR(VLOOKUP(Table_12[[#This Row],[L3 Event1]],Table16[#All],2,FALSE),0)</f>
        <v>0</v>
      </c>
      <c r="F16" s="99">
        <f>IFERROR(VLOOKUP(Table_12[[#This Row],[L3 Event2]],Table16[#All],2,FALSE),0)</f>
        <v>0</v>
      </c>
      <c r="G16" s="99">
        <f>IFERROR(VLOOKUP(Table_12[[#This Row],[L3 Event3]],Table16[#All],2,FALSE),0)</f>
        <v>0</v>
      </c>
      <c r="H16" s="99">
        <f>IFERROR(VLOOKUP(Table_12[[#This Row],[L2 Event1]],Table16[#All],3,FALSE),0)</f>
        <v>0</v>
      </c>
      <c r="I16" s="99">
        <f>IFERROR(VLOOKUP(Table_12[[#This Row],[L2 Event2]],Table16[#All],3,FALSE),0)</f>
        <v>0</v>
      </c>
      <c r="J16" s="99">
        <f>IFERROR(VLOOKUP(Table_12[[#This Row],[L2 Event3]],Table16[#All],3,FALSE),0)</f>
        <v>0</v>
      </c>
      <c r="K16" s="99">
        <f>IFERROR(VLOOKUP(Table_12[[#This Row],[L2 Event4]],Table16[#All],3,FALSE),0)</f>
        <v>0</v>
      </c>
      <c r="L16" s="99">
        <f>IFERROR(VLOOKUP(Table_12[[#This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8">
        <f ca="1">IF(D16=3,N16,O16)</f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32" t="s">
        <v>7</v>
      </c>
      <c r="D17" s="10">
        <v>3</v>
      </c>
      <c r="E17" s="99">
        <f>IFERROR(VLOOKUP(Table_12[[#This Row],[L3 Event1]],Table16[#All],2,FALSE),0)</f>
        <v>0</v>
      </c>
      <c r="F17" s="99">
        <f>IFERROR(VLOOKUP(Table_12[[#This Row],[L3 Event2]],Table16[#All],2,FALSE),0)</f>
        <v>0</v>
      </c>
      <c r="G17" s="99">
        <f>IFERROR(VLOOKUP(Table_12[[#This Row],[L3 Event3]],Table16[#All],2,FALSE),0)</f>
        <v>0</v>
      </c>
      <c r="H17" s="99">
        <f>IFERROR(VLOOKUP(Table_12[[#This Row],[L2 Event1]],Table16[#All],3,FALSE),0)</f>
        <v>0</v>
      </c>
      <c r="I17" s="99">
        <f>IFERROR(VLOOKUP(Table_12[[#This Row],[L2 Event2]],Table16[#All],3,FALSE),0)</f>
        <v>0</v>
      </c>
      <c r="J17" s="99">
        <f>IFERROR(VLOOKUP(Table_12[[#This Row],[L2 Event3]],Table16[#All],3,FALSE),0)</f>
        <v>0</v>
      </c>
      <c r="K17" s="99">
        <f>IFERROR(VLOOKUP(Table_12[[#This Row],[L2 Event4]],Table16[#All],3,FALSE),0)</f>
        <v>0</v>
      </c>
      <c r="L17" s="99">
        <f>IFERROR(VLOOKUP(Table_12[[#This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8">
        <f ca="1">IF(D17=3,N17,O17)</f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72"/>
      <c r="C18" s="4" t="s">
        <v>7</v>
      </c>
      <c r="D18" s="5">
        <v>3</v>
      </c>
      <c r="E18" s="99">
        <f>IFERROR(VLOOKUP(Table_12[[#This Row],[L3 Event1]],Table16[#All],2,FALSE),0)</f>
        <v>0</v>
      </c>
      <c r="F18" s="99">
        <f>IFERROR(VLOOKUP(Table_12[[#This Row],[L3 Event2]],Table16[#All],2,FALSE),0)</f>
        <v>0</v>
      </c>
      <c r="G18" s="99">
        <f>IFERROR(VLOOKUP(Table_12[[#This Row],[L3 Event3]],Table16[#All],2,FALSE),0)</f>
        <v>0</v>
      </c>
      <c r="H18" s="99">
        <f>IFERROR(VLOOKUP(Table_12[[#This Row],[L2 Event1]],Table16[#All],3,FALSE),0)</f>
        <v>0</v>
      </c>
      <c r="I18" s="99">
        <f>IFERROR(VLOOKUP(Table_12[[#This Row],[L2 Event2]],Table16[#All],3,FALSE),0)</f>
        <v>0</v>
      </c>
      <c r="J18" s="99">
        <f>IFERROR(VLOOKUP(Table_12[[#This Row],[L2 Event3]],Table16[#All],3,FALSE),0)</f>
        <v>0</v>
      </c>
      <c r="K18" s="99">
        <f>IFERROR(VLOOKUP(Table_12[[#This Row],[L2 Event4]],Table16[#All],3,FALSE),0)</f>
        <v>0</v>
      </c>
      <c r="L18" s="99">
        <f>IFERROR(VLOOKUP(Table_12[[#This Row],[L1 Event1]],Table16[#All],4,FALSE),0)</f>
        <v>0</v>
      </c>
      <c r="M18" s="5">
        <f>SUM(E18:L18)</f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8">
        <f ca="1">IF(D18=3,N18,O18)</f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/>
      <c r="C19" s="4" t="s">
        <v>7</v>
      </c>
      <c r="D19" s="5">
        <v>3</v>
      </c>
      <c r="E19" s="99">
        <f>IFERROR(VLOOKUP(Table_12[[#This Row],[L3 Event1]],Table16[#All],2,FALSE),0)</f>
        <v>0</v>
      </c>
      <c r="F19" s="99">
        <f>IFERROR(VLOOKUP(Table_12[[#This Row],[L3 Event2]],Table16[#All],2,FALSE),0)</f>
        <v>0</v>
      </c>
      <c r="G19" s="99">
        <f>IFERROR(VLOOKUP(Table_12[[#This Row],[L3 Event3]],Table16[#All],2,FALSE),0)</f>
        <v>0</v>
      </c>
      <c r="H19" s="99">
        <f>IFERROR(VLOOKUP(Table_12[[#This Row],[L2 Event1]],Table16[#All],3,FALSE),0)</f>
        <v>0</v>
      </c>
      <c r="I19" s="99">
        <f>IFERROR(VLOOKUP(Table_12[[#This Row],[L2 Event2]],Table16[#All],3,FALSE),0)</f>
        <v>0</v>
      </c>
      <c r="J19" s="99">
        <f>IFERROR(VLOOKUP(Table_12[[#This Row],[L2 Event3]],Table16[#All],3,FALSE),0)</f>
        <v>0</v>
      </c>
      <c r="K19" s="99">
        <f>IFERROR(VLOOKUP(Table_12[[#This Row],[L2 Event4]],Table16[#All],3,FALSE),0)</f>
        <v>0</v>
      </c>
      <c r="L19" s="99">
        <f>IFERROR(VLOOKUP(Table_12[[#This Row],[L1 Event1]],Table16[#All],4,FALSE),0)</f>
        <v>0</v>
      </c>
      <c r="M19" s="5">
        <f>SUM(E19:L19)</f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8">
        <f ca="1">IF(D19=3,N19,O19)</f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53"/>
      <c r="C20" s="32" t="s">
        <v>7</v>
      </c>
      <c r="D20" s="10">
        <v>3</v>
      </c>
      <c r="E20" s="99">
        <f>IFERROR(VLOOKUP(Table_12[[#This Row],[L3 Event1]],Table16[#All],2,FALSE),0)</f>
        <v>0</v>
      </c>
      <c r="F20" s="99">
        <f>IFERROR(VLOOKUP(Table_12[[#This Row],[L3 Event2]],Table16[#All],2,FALSE),0)</f>
        <v>0</v>
      </c>
      <c r="G20" s="99">
        <f>IFERROR(VLOOKUP(Table_12[[#This Row],[L3 Event3]],Table16[#All],2,FALSE),0)</f>
        <v>0</v>
      </c>
      <c r="H20" s="99">
        <f>IFERROR(VLOOKUP(Table_12[[#This Row],[L2 Event1]],Table16[#All],3,FALSE),0)</f>
        <v>0</v>
      </c>
      <c r="I20" s="99">
        <f>IFERROR(VLOOKUP(Table_12[[#This Row],[L2 Event2]],Table16[#All],3,FALSE),0)</f>
        <v>0</v>
      </c>
      <c r="J20" s="99">
        <f>IFERROR(VLOOKUP(Table_12[[#This Row],[L2 Event3]],Table16[#All],3,FALSE),0)</f>
        <v>0</v>
      </c>
      <c r="K20" s="99">
        <f>IFERROR(VLOOKUP(Table_12[[#This Row],[L2 Event4]],Table16[#All],3,FALSE),0)</f>
        <v>0</v>
      </c>
      <c r="L20" s="99">
        <f>IFERROR(VLOOKUP(Table_12[[#This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8">
        <f ca="1">IF(D20=3,N20,O20)</f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99">
        <f>IFERROR(VLOOKUP(Table_12[[#This Row],[L3 Event1]],Table16[#All],2,FALSE),0)</f>
        <v>0</v>
      </c>
      <c r="F21" s="99">
        <f>IFERROR(VLOOKUP(Table_12[[#This Row],[L3 Event2]],Table16[#All],2,FALSE),0)</f>
        <v>0</v>
      </c>
      <c r="G21" s="99">
        <f>IFERROR(VLOOKUP(Table_12[[#This Row],[L3 Event3]],Table16[#All],2,FALSE),0)</f>
        <v>0</v>
      </c>
      <c r="H21" s="99">
        <f>IFERROR(VLOOKUP(Table_12[[#This Row],[L2 Event1]],Table16[#All],3,FALSE),0)</f>
        <v>0</v>
      </c>
      <c r="I21" s="99">
        <f>IFERROR(VLOOKUP(Table_12[[#This Row],[L2 Event2]],Table16[#All],3,FALSE),0)</f>
        <v>0</v>
      </c>
      <c r="J21" s="99">
        <f>IFERROR(VLOOKUP(Table_12[[#This Row],[L2 Event3]],Table16[#All],3,FALSE),0)</f>
        <v>0</v>
      </c>
      <c r="K21" s="99">
        <f>IFERROR(VLOOKUP(Table_12[[#This Row],[L2 Event4]],Table16[#All],3,FALSE),0)</f>
        <v>0</v>
      </c>
      <c r="L21" s="99">
        <f>IFERROR(VLOOKUP(Table_12[[#This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8">
        <f ca="1">IF(D21=3,N21,O21)</f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87"/>
      <c r="C22" s="4" t="s">
        <v>7</v>
      </c>
      <c r="D22" s="5">
        <v>3</v>
      </c>
      <c r="E22" s="99">
        <f>IFERROR(VLOOKUP(Table_12[[#This Row],[L3 Event1]],Table16[#All],2,FALSE),0)</f>
        <v>0</v>
      </c>
      <c r="F22" s="99">
        <f>IFERROR(VLOOKUP(Table_12[[#This Row],[L3 Event2]],Table16[#All],2,FALSE),0)</f>
        <v>0</v>
      </c>
      <c r="G22" s="99">
        <f>IFERROR(VLOOKUP(Table_12[[#This Row],[L3 Event3]],Table16[#All],2,FALSE),0)</f>
        <v>0</v>
      </c>
      <c r="H22" s="99">
        <f>IFERROR(VLOOKUP(Table_12[[#This Row],[L2 Event1]],Table16[#All],3,FALSE),0)</f>
        <v>0</v>
      </c>
      <c r="I22" s="99">
        <f>IFERROR(VLOOKUP(Table_12[[#This Row],[L2 Event2]],Table16[#All],3,FALSE),0)</f>
        <v>0</v>
      </c>
      <c r="J22" s="99">
        <f>IFERROR(VLOOKUP(Table_12[[#This Row],[L2 Event3]],Table16[#All],3,FALSE),0)</f>
        <v>0</v>
      </c>
      <c r="K22" s="99">
        <f>IFERROR(VLOOKUP(Table_12[[#This Row],[L2 Event4]],Table16[#All],3,FALSE),0)</f>
        <v>0</v>
      </c>
      <c r="L22" s="99">
        <f>IFERROR(VLOOKUP(Table_12[[#This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8">
        <f ca="1">IF(D22=3,N22,O22)</f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58"/>
      <c r="C23" s="32" t="s">
        <v>7</v>
      </c>
      <c r="D23" s="10">
        <v>3</v>
      </c>
      <c r="E23" s="99">
        <f>IFERROR(VLOOKUP(Table_12[[#This Row],[L3 Event1]],Table16[#All],2,FALSE),0)</f>
        <v>0</v>
      </c>
      <c r="F23" s="99">
        <f>IFERROR(VLOOKUP(Table_12[[#This Row],[L3 Event2]],Table16[#All],2,FALSE),0)</f>
        <v>0</v>
      </c>
      <c r="G23" s="99">
        <f>IFERROR(VLOOKUP(Table_12[[#This Row],[L3 Event3]],Table16[#All],2,FALSE),0)</f>
        <v>0</v>
      </c>
      <c r="H23" s="99">
        <f>IFERROR(VLOOKUP(Table_12[[#This Row],[L2 Event1]],Table16[#All],3,FALSE),0)</f>
        <v>0</v>
      </c>
      <c r="I23" s="99">
        <f>IFERROR(VLOOKUP(Table_12[[#This Row],[L2 Event2]],Table16[#All],3,FALSE),0)</f>
        <v>0</v>
      </c>
      <c r="J23" s="99">
        <f>IFERROR(VLOOKUP(Table_12[[#This Row],[L2 Event3]],Table16[#All],3,FALSE),0)</f>
        <v>0</v>
      </c>
      <c r="K23" s="99">
        <f>IFERROR(VLOOKUP(Table_12[[#This Row],[L2 Event4]],Table16[#All],3,FALSE),0)</f>
        <v>0</v>
      </c>
      <c r="L23" s="99">
        <f>IFERROR(VLOOKUP(Table_12[[#This Row],[L1 Event1]],Table16[#All],4,FALSE),0)</f>
        <v>0</v>
      </c>
      <c r="M23" s="5">
        <f>SUM(E23:L23)</f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8">
        <f ca="1">IF(D23=3,N23,O23)</f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99">
        <f>IFERROR(VLOOKUP(Table_12[[#This Row],[L3 Event1]],Table16[#All],2,FALSE),0)</f>
        <v>0</v>
      </c>
      <c r="F24" s="99">
        <f>IFERROR(VLOOKUP(Table_12[[#This Row],[L3 Event2]],Table16[#All],2,FALSE),0)</f>
        <v>0</v>
      </c>
      <c r="G24" s="99">
        <f>IFERROR(VLOOKUP(Table_12[[#This Row],[L3 Event3]],Table16[#All],2,FALSE),0)</f>
        <v>0</v>
      </c>
      <c r="H24" s="99">
        <f>IFERROR(VLOOKUP(Table_12[[#This Row],[L2 Event1]],Table16[#All],3,FALSE),0)</f>
        <v>0</v>
      </c>
      <c r="I24" s="99">
        <f>IFERROR(VLOOKUP(Table_12[[#This Row],[L2 Event2]],Table16[#All],3,FALSE),0)</f>
        <v>0</v>
      </c>
      <c r="J24" s="99">
        <f>IFERROR(VLOOKUP(Table_12[[#This Row],[L2 Event3]],Table16[#All],3,FALSE),0)</f>
        <v>0</v>
      </c>
      <c r="K24" s="99">
        <f>IFERROR(VLOOKUP(Table_12[[#This Row],[L2 Event4]],Table16[#All],3,FALSE),0)</f>
        <v>0</v>
      </c>
      <c r="L24" s="99">
        <f>IFERROR(VLOOKUP(Table_12[[#This Row],[L1 Event1]],Table16[#All],4,FALSE),0)</f>
        <v>0</v>
      </c>
      <c r="M24" s="5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8">
        <f ca="1">IF(D24=3,N24,O24)</f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99">
        <f>IFERROR(VLOOKUP(Table_12[[#This Row],[L3 Event1]],Table16[#All],2,FALSE),0)</f>
        <v>0</v>
      </c>
      <c r="F25" s="99">
        <f>IFERROR(VLOOKUP(Table_12[[#This Row],[L3 Event2]],Table16[#All],2,FALSE),0)</f>
        <v>0</v>
      </c>
      <c r="G25" s="99">
        <f>IFERROR(VLOOKUP(Table_12[[#This Row],[L3 Event3]],Table16[#All],2,FALSE),0)</f>
        <v>0</v>
      </c>
      <c r="H25" s="99">
        <f>IFERROR(VLOOKUP(Table_12[[#This Row],[L2 Event1]],Table16[#All],3,FALSE),0)</f>
        <v>0</v>
      </c>
      <c r="I25" s="99">
        <f>IFERROR(VLOOKUP(Table_12[[#This Row],[L2 Event2]],Table16[#All],3,FALSE),0)</f>
        <v>0</v>
      </c>
      <c r="J25" s="99">
        <f>IFERROR(VLOOKUP(Table_12[[#This Row],[L2 Event3]],Table16[#All],3,FALSE),0)</f>
        <v>0</v>
      </c>
      <c r="K25" s="99">
        <f>IFERROR(VLOOKUP(Table_12[[#This Row],[L2 Event4]],Table16[#All],3,FALSE),0)</f>
        <v>0</v>
      </c>
      <c r="L25" s="99">
        <f>IFERROR(VLOOKUP(Table_12[[#This Row],[L1 Event1]],Table16[#All],4,FALSE),0)</f>
        <v>0</v>
      </c>
      <c r="M25" s="5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8">
        <f ca="1">IF(D25=3,N25,O25)</f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99">
        <f>IFERROR(VLOOKUP(Table_12[[#This Row],[L3 Event1]],Table16[#All],2,FALSE),0)</f>
        <v>0</v>
      </c>
      <c r="F26" s="99">
        <f>IFERROR(VLOOKUP(Table_12[[#This Row],[L3 Event2]],Table16[#All],2,FALSE),0)</f>
        <v>0</v>
      </c>
      <c r="G26" s="99">
        <f>IFERROR(VLOOKUP(Table_12[[#This Row],[L3 Event3]],Table16[#All],2,FALSE),0)</f>
        <v>0</v>
      </c>
      <c r="H26" s="99">
        <f>IFERROR(VLOOKUP(Table_12[[#This Row],[L2 Event1]],Table16[#All],3,FALSE),0)</f>
        <v>0</v>
      </c>
      <c r="I26" s="99">
        <f>IFERROR(VLOOKUP(Table_12[[#This Row],[L2 Event2]],Table16[#All],3,FALSE),0)</f>
        <v>0</v>
      </c>
      <c r="J26" s="99">
        <f>IFERROR(VLOOKUP(Table_12[[#This Row],[L2 Event3]],Table16[#All],3,FALSE),0)</f>
        <v>0</v>
      </c>
      <c r="K26" s="99">
        <f>IFERROR(VLOOKUP(Table_12[[#This Row],[L2 Event4]],Table16[#All],3,FALSE),0)</f>
        <v>0</v>
      </c>
      <c r="L26" s="99">
        <f>IFERROR(VLOOKUP(Table_12[[#This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8">
        <f ca="1">IF(D26=3,N26,O26)</f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99">
        <f>IFERROR(VLOOKUP(Table_12[[#This Row],[L3 Event1]],Table16[#All],2,FALSE),0)</f>
        <v>0</v>
      </c>
      <c r="F27" s="99">
        <f>IFERROR(VLOOKUP(Table_12[[#This Row],[L3 Event2]],Table16[#All],2,FALSE),0)</f>
        <v>0</v>
      </c>
      <c r="G27" s="99">
        <f>IFERROR(VLOOKUP(Table_12[[#This Row],[L3 Event3]],Table16[#All],2,FALSE),0)</f>
        <v>0</v>
      </c>
      <c r="H27" s="99">
        <f>IFERROR(VLOOKUP(Table_12[[#This Row],[L2 Event1]],Table16[#All],3,FALSE),0)</f>
        <v>0</v>
      </c>
      <c r="I27" s="99">
        <f>IFERROR(VLOOKUP(Table_12[[#This Row],[L2 Event2]],Table16[#All],3,FALSE),0)</f>
        <v>0</v>
      </c>
      <c r="J27" s="99">
        <f>IFERROR(VLOOKUP(Table_12[[#This Row],[L2 Event3]],Table16[#All],3,FALSE),0)</f>
        <v>0</v>
      </c>
      <c r="K27" s="99">
        <f>IFERROR(VLOOKUP(Table_12[[#This Row],[L2 Event4]],Table16[#All],3,FALSE),0)</f>
        <v>0</v>
      </c>
      <c r="L27" s="99">
        <f>IFERROR(VLOOKUP(Table_12[[#This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8">
        <f ca="1">IF(D27=3,N27,O27)</f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99">
        <f>IFERROR(VLOOKUP(Table_12[[#This Row],[L3 Event1]],Table16[#All],2,FALSE),0)</f>
        <v>0</v>
      </c>
      <c r="F28" s="99">
        <f>IFERROR(VLOOKUP(Table_12[[#This Row],[L3 Event2]],Table16[#All],2,FALSE),0)</f>
        <v>0</v>
      </c>
      <c r="G28" s="99">
        <f>IFERROR(VLOOKUP(Table_12[[#This Row],[L3 Event3]],Table16[#All],2,FALSE),0)</f>
        <v>0</v>
      </c>
      <c r="H28" s="99">
        <f>IFERROR(VLOOKUP(Table_12[[#This Row],[L2 Event1]],Table16[#All],3,FALSE),0)</f>
        <v>0</v>
      </c>
      <c r="I28" s="99">
        <f>IFERROR(VLOOKUP(Table_12[[#This Row],[L2 Event2]],Table16[#All],3,FALSE),0)</f>
        <v>0</v>
      </c>
      <c r="J28" s="99">
        <f>IFERROR(VLOOKUP(Table_12[[#This Row],[L2 Event3]],Table16[#All],3,FALSE),0)</f>
        <v>0</v>
      </c>
      <c r="K28" s="99">
        <f>IFERROR(VLOOKUP(Table_12[[#This Row],[L2 Event4]],Table16[#All],3,FALSE),0)</f>
        <v>0</v>
      </c>
      <c r="L28" s="99">
        <f>IFERROR(VLOOKUP(Table_12[[#This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8">
        <f ca="1">IF(D28=3,N28,O28)</f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99">
        <f>IFERROR(VLOOKUP(Table_12[[#This Row],[L3 Event1]],Table16[#All],2,FALSE),0)</f>
        <v>0</v>
      </c>
      <c r="F29" s="99">
        <f>IFERROR(VLOOKUP(Table_12[[#This Row],[L3 Event2]],Table16[#All],2,FALSE),0)</f>
        <v>0</v>
      </c>
      <c r="G29" s="99">
        <f>IFERROR(VLOOKUP(Table_12[[#This Row],[L3 Event3]],Table16[#All],2,FALSE),0)</f>
        <v>0</v>
      </c>
      <c r="H29" s="99">
        <f>IFERROR(VLOOKUP(Table_12[[#This Row],[L2 Event1]],Table16[#All],3,FALSE),0)</f>
        <v>0</v>
      </c>
      <c r="I29" s="99">
        <f>IFERROR(VLOOKUP(Table_12[[#This Row],[L2 Event2]],Table16[#All],3,FALSE),0)</f>
        <v>0</v>
      </c>
      <c r="J29" s="99">
        <f>IFERROR(VLOOKUP(Table_12[[#This Row],[L2 Event3]],Table16[#All],3,FALSE),0)</f>
        <v>0</v>
      </c>
      <c r="K29" s="99">
        <f>IFERROR(VLOOKUP(Table_12[[#This Row],[L2 Event4]],Table16[#All],3,FALSE),0)</f>
        <v>0</v>
      </c>
      <c r="L29" s="99">
        <f>IFERROR(VLOOKUP(Table_12[[#This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8">
        <f ca="1">IF(D29=3,N29,O29)</f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23" t="s">
        <v>285</v>
      </c>
      <c r="C32" s="8"/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8" type="noConversion"/>
  <conditionalFormatting sqref="B4:B29">
    <cfRule type="duplicateValues" dxfId="7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75E84-D889-4952-B61F-B6CECE36179F}">
  <sheetPr>
    <tabColor rgb="FF00B050"/>
  </sheetPr>
  <dimension ref="A1:AC1002"/>
  <sheetViews>
    <sheetView zoomScale="120" zoomScaleNormal="120"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3" style="83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69" customFormat="1" ht="15" customHeight="1" x14ac:dyDescent="0.25">
      <c r="C1" s="81"/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C2" s="82"/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8" t="s">
        <v>85</v>
      </c>
      <c r="C4" s="4" t="s">
        <v>7</v>
      </c>
      <c r="D4" s="5">
        <v>3</v>
      </c>
      <c r="E4" s="99">
        <f>IFERROR(VLOOKUP(Table_1215[[#This Row],[L3 Event1]],Table16[#All],2,FALSE),0)</f>
        <v>35</v>
      </c>
      <c r="F4" s="99">
        <f>IFERROR(VLOOKUP(Table_1215[[#This Row],[L3 Event2]],Table16[#All],2,FALSE),0)</f>
        <v>50</v>
      </c>
      <c r="G4" s="99">
        <f>IFERROR(VLOOKUP(Table_1215[[#This Row],[L3 Event3]],Table16[#All],2,FALSE),0)</f>
        <v>50</v>
      </c>
      <c r="H4" s="99">
        <f>IFERROR(VLOOKUP(Table_1215[[#This Row],[L2 Event1]],Table16[#All],3,FALSE),0)</f>
        <v>140</v>
      </c>
      <c r="I4" s="99">
        <f>IFERROR(VLOOKUP(Table_1215[[#This Row],[L2 Event2]],Table16[#All],3,FALSE),0)</f>
        <v>0</v>
      </c>
      <c r="J4" s="99">
        <f>IFERROR(VLOOKUP(Table_1215[[#This Row],[L2 Event3]],Table16[#All],3,FALSE),0)</f>
        <v>70</v>
      </c>
      <c r="K4" s="99">
        <f>IFERROR(VLOOKUP(Table_1215[[#This Row],[L2 Event4]],Table16[#All],3,FALSE),0)</f>
        <v>70</v>
      </c>
      <c r="L4" s="99">
        <f>IFERROR(VLOOKUP(Table_1215[[#This Row],[L1 Event1]],Table16[#All],4,FALSE),0)</f>
        <v>175</v>
      </c>
      <c r="M4" s="5">
        <f>SUM(E4:L4)</f>
        <v>590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385</v>
      </c>
      <c r="O4" s="5" cm="1">
        <f t="array" aca="1" ref="O4" ca="1">IFERROR(SUM(LARGE(OFFSET(E4,0,0,1,'points tables'!$G$2),{1,2})/2*3),(IFERROR(SUM(LARGE(OFFSET(E4,0,0,1,'points tables'!$G$2),{1})/2*3),0)))</f>
        <v>472.5</v>
      </c>
      <c r="P4" s="78">
        <f ca="1">IF(D4=3,N4,O4)</f>
        <v>385</v>
      </c>
      <c r="Q4" s="6" cm="1">
        <f t="array" ref="Q4">IFERROR(SUM(LARGE(E4:L4,{1,2,3,4})),0)</f>
        <v>455</v>
      </c>
      <c r="R4" s="44">
        <v>2</v>
      </c>
      <c r="S4" s="44">
        <v>1</v>
      </c>
      <c r="T4" s="44">
        <v>1</v>
      </c>
      <c r="U4" s="44">
        <v>1</v>
      </c>
      <c r="V4" s="44"/>
      <c r="W4" s="44">
        <v>3</v>
      </c>
      <c r="X4" s="44">
        <v>3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88</v>
      </c>
      <c r="C5" s="4" t="s">
        <v>7</v>
      </c>
      <c r="D5" s="5">
        <v>3</v>
      </c>
      <c r="E5" s="99">
        <f>IFERROR(VLOOKUP(Table_1215[[#This Row],[L3 Event1]],Table16[#All],2,FALSE),0)</f>
        <v>0</v>
      </c>
      <c r="F5" s="99">
        <f>IFERROR(VLOOKUP(Table_1215[[#This Row],[L3 Event2]],Table16[#All],2,FALSE),0)</f>
        <v>0</v>
      </c>
      <c r="G5" s="99">
        <f>IFERROR(VLOOKUP(Table_1215[[#This Row],[L3 Event3]],Table16[#All],2,FALSE),0)</f>
        <v>0</v>
      </c>
      <c r="H5" s="99">
        <f>IFERROR(VLOOKUP(Table_1215[[#This Row],[L2 Event1]],Table16[#All],3,FALSE),0)</f>
        <v>0</v>
      </c>
      <c r="I5" s="99">
        <f>IFERROR(VLOOKUP(Table_1215[[#This Row],[L2 Event2]],Table16[#All],3,FALSE),0)</f>
        <v>100</v>
      </c>
      <c r="J5" s="99">
        <f>IFERROR(VLOOKUP(Table_1215[[#This Row],[L2 Event3]],Table16[#All],3,FALSE),0)</f>
        <v>50</v>
      </c>
      <c r="K5" s="99">
        <f>IFERROR(VLOOKUP(Table_1215[[#This Row],[L2 Event4]],Table16[#All],3,FALSE),0)</f>
        <v>100</v>
      </c>
      <c r="L5" s="99">
        <f>IFERROR(VLOOKUP(Table_1215[[#This Row],[L1 Event1]],Table16[#All],4,FALSE),0)</f>
        <v>125</v>
      </c>
      <c r="M5" s="5">
        <f>SUM(E5:L5)</f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325</v>
      </c>
      <c r="O5" s="5" cm="1">
        <f t="array" aca="1" ref="O5" ca="1">IFERROR(SUM(LARGE(OFFSET(E5,0,0,1,'points tables'!$G$2),{1,2})/2*3),(IFERROR(SUM(LARGE(OFFSET(E5,0,0,1,'points tables'!$G$2),{1})/2*3),0)))</f>
        <v>337.5</v>
      </c>
      <c r="P5" s="78">
        <f ca="1">IF(D5=3,N5,O5)</f>
        <v>325</v>
      </c>
      <c r="Q5" s="6" cm="1">
        <f t="array" ref="Q5">IFERROR(SUM(LARGE(E5:L5,{1,2,3,4})),0)</f>
        <v>375</v>
      </c>
      <c r="R5" s="44"/>
      <c r="S5" s="44"/>
      <c r="T5" s="44"/>
      <c r="U5" s="44"/>
      <c r="V5" s="44">
        <v>2</v>
      </c>
      <c r="W5" s="44">
        <v>4</v>
      </c>
      <c r="X5" s="44">
        <v>2</v>
      </c>
      <c r="Y5" s="44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84</v>
      </c>
      <c r="C6" s="4" t="s">
        <v>7</v>
      </c>
      <c r="D6" s="10">
        <v>3</v>
      </c>
      <c r="E6" s="99">
        <f>IFERROR(VLOOKUP(Table_1215[[#This Row],[L3 Event1]],Table16[#All],2,FALSE),0)</f>
        <v>0</v>
      </c>
      <c r="F6" s="99">
        <f>IFERROR(VLOOKUP(Table_1215[[#This Row],[L3 Event2]],Table16[#All],2,FALSE),0)</f>
        <v>0</v>
      </c>
      <c r="G6" s="99">
        <f>IFERROR(VLOOKUP(Table_1215[[#This Row],[L3 Event3]],Table16[#All],2,FALSE),0)</f>
        <v>0</v>
      </c>
      <c r="H6" s="99">
        <f>IFERROR(VLOOKUP(Table_1215[[#This Row],[L2 Event1]],Table16[#All],3,FALSE),0)</f>
        <v>70</v>
      </c>
      <c r="I6" s="99">
        <f>IFERROR(VLOOKUP(Table_1215[[#This Row],[L2 Event2]],Table16[#All],3,FALSE),0)</f>
        <v>0</v>
      </c>
      <c r="J6" s="99">
        <f>IFERROR(VLOOKUP(Table_1215[[#This Row],[L2 Event3]],Table16[#All],3,FALSE),0)</f>
        <v>140</v>
      </c>
      <c r="K6" s="99">
        <f>IFERROR(VLOOKUP(Table_1215[[#This Row],[L2 Event4]],Table16[#All],3,FALSE),0)</f>
        <v>140</v>
      </c>
      <c r="L6" s="99">
        <f>IFERROR(VLOOKUP(Table_1215[[#This Row],[L1 Event1]],Table16[#All],4,FALSE),0)</f>
        <v>0</v>
      </c>
      <c r="M6" s="5">
        <f>SUM(E6:L6)</f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350</v>
      </c>
      <c r="O6" s="5" cm="1">
        <f t="array" aca="1" ref="O6" ca="1">IFERROR(SUM(LARGE(OFFSET(E6,0,0,1,'points tables'!$G$2),{1,2})/2*3),(IFERROR(SUM(LARGE(OFFSET(E6,0,0,1,'points tables'!$G$2),{1})/2*3),0)))</f>
        <v>420</v>
      </c>
      <c r="P6" s="78">
        <f ca="1">IF(D6=3,N6,O6)</f>
        <v>350</v>
      </c>
      <c r="Q6" s="6" cm="1">
        <f t="array" ref="Q6">IFERROR(SUM(LARGE(E6:L6,{1,2,3,4})),0)</f>
        <v>350</v>
      </c>
      <c r="R6" s="44"/>
      <c r="S6" s="44"/>
      <c r="T6" s="44"/>
      <c r="U6" s="44">
        <v>3</v>
      </c>
      <c r="V6" s="44"/>
      <c r="W6" s="44">
        <v>1</v>
      </c>
      <c r="X6" s="44">
        <v>1</v>
      </c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221</v>
      </c>
      <c r="C7" s="4" t="s">
        <v>7</v>
      </c>
      <c r="D7" s="5">
        <v>3</v>
      </c>
      <c r="E7" s="99">
        <f>IFERROR(VLOOKUP(Table_1215[[#This Row],[L3 Event1]],Table16[#All],2,FALSE),0)</f>
        <v>0</v>
      </c>
      <c r="F7" s="99">
        <f>IFERROR(VLOOKUP(Table_1215[[#This Row],[L3 Event2]],Table16[#All],2,FALSE),0)</f>
        <v>0</v>
      </c>
      <c r="G7" s="99">
        <f>IFERROR(VLOOKUP(Table_1215[[#This Row],[L3 Event3]],Table16[#All],2,FALSE),0)</f>
        <v>0</v>
      </c>
      <c r="H7" s="99">
        <f>IFERROR(VLOOKUP(Table_1215[[#This Row],[L2 Event1]],Table16[#All],3,FALSE),0)</f>
        <v>25</v>
      </c>
      <c r="I7" s="99">
        <f>IFERROR(VLOOKUP(Table_1215[[#This Row],[L2 Event2]],Table16[#All],3,FALSE),0)</f>
        <v>0</v>
      </c>
      <c r="J7" s="99">
        <f>IFERROR(VLOOKUP(Table_1215[[#This Row],[L2 Event3]],Table16[#All],3,FALSE),0)</f>
        <v>100</v>
      </c>
      <c r="K7" s="99">
        <f>IFERROR(VLOOKUP(Table_1215[[#This Row],[L2 Event4]],Table16[#All],3,FALSE),0)</f>
        <v>45</v>
      </c>
      <c r="L7" s="99">
        <f>IFERROR(VLOOKUP(Table_1215[[#This Row],[L1 Event1]],Table16[#All],4,FALSE),0)</f>
        <v>90</v>
      </c>
      <c r="M7" s="5">
        <f>SUM(E7:L7)</f>
        <v>260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235</v>
      </c>
      <c r="O7" s="5" cm="1">
        <f t="array" aca="1" ref="O7" ca="1">IFERROR(SUM(LARGE(OFFSET(E7,0,0,1,'points tables'!$G$2),{1,2})/2*3),(IFERROR(SUM(LARGE(OFFSET(E7,0,0,1,'points tables'!$G$2),{1})/2*3),0)))</f>
        <v>285</v>
      </c>
      <c r="P7" s="78">
        <f ca="1">IF(D7=3,N7,O7)</f>
        <v>235</v>
      </c>
      <c r="Q7" s="6" cm="1">
        <f t="array" ref="Q7">IFERROR(SUM(LARGE(E7:L7,{1,2,3,4})),0)</f>
        <v>260</v>
      </c>
      <c r="R7" s="44"/>
      <c r="S7" s="44"/>
      <c r="T7" s="44"/>
      <c r="U7" s="44">
        <v>8</v>
      </c>
      <c r="V7" s="44"/>
      <c r="W7" s="44">
        <v>2</v>
      </c>
      <c r="X7" s="44">
        <v>5</v>
      </c>
      <c r="Y7" s="44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94</v>
      </c>
      <c r="C8" s="4" t="s">
        <v>7</v>
      </c>
      <c r="D8" s="5">
        <v>3</v>
      </c>
      <c r="E8" s="99">
        <f>IFERROR(VLOOKUP(Table_1215[[#This Row],[L3 Event1]],Table16[#All],2,FALSE),0)</f>
        <v>0</v>
      </c>
      <c r="F8" s="99">
        <f>IFERROR(VLOOKUP(Table_1215[[#This Row],[L3 Event2]],Table16[#All],2,FALSE),0)</f>
        <v>0</v>
      </c>
      <c r="G8" s="99">
        <f>IFERROR(VLOOKUP(Table_1215[[#This Row],[L3 Event3]],Table16[#All],2,FALSE),0)</f>
        <v>0</v>
      </c>
      <c r="H8" s="99">
        <f>IFERROR(VLOOKUP(Table_1215[[#This Row],[L2 Event1]],Table16[#All],3,FALSE),0)</f>
        <v>100</v>
      </c>
      <c r="I8" s="99">
        <f>IFERROR(VLOOKUP(Table_1215[[#This Row],[L2 Event2]],Table16[#All],3,FALSE),0)</f>
        <v>50</v>
      </c>
      <c r="J8" s="99">
        <f>IFERROR(VLOOKUP(Table_1215[[#This Row],[L2 Event3]],Table16[#All],3,FALSE),0)</f>
        <v>45</v>
      </c>
      <c r="K8" s="99">
        <f>IFERROR(VLOOKUP(Table_1215[[#This Row],[L2 Event4]],Table16[#All],3,FALSE),0)</f>
        <v>0</v>
      </c>
      <c r="L8" s="99">
        <f>IFERROR(VLOOKUP(Table_1215[[#This Row],[L1 Event1]],Table16[#All],4,FALSE),0)</f>
        <v>65</v>
      </c>
      <c r="M8" s="5">
        <f>SUM(E8:L8)</f>
        <v>260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215</v>
      </c>
      <c r="O8" s="5" cm="1">
        <f t="array" aca="1" ref="O8" ca="1">IFERROR(SUM(LARGE(OFFSET(E8,0,0,1,'points tables'!$G$2),{1,2})/2*3),(IFERROR(SUM(LARGE(OFFSET(E8,0,0,1,'points tables'!$G$2),{1})/2*3),0)))</f>
        <v>247.5</v>
      </c>
      <c r="P8" s="78">
        <f ca="1">IF(D8=3,N8,O8)</f>
        <v>215</v>
      </c>
      <c r="Q8" s="6" cm="1">
        <f t="array" ref="Q8">IFERROR(SUM(LARGE(E8:L8,{1,2,3,4})),0)</f>
        <v>260</v>
      </c>
      <c r="R8" s="44"/>
      <c r="S8" s="44"/>
      <c r="T8" s="44"/>
      <c r="U8" s="44">
        <v>2</v>
      </c>
      <c r="V8" s="44">
        <v>4</v>
      </c>
      <c r="W8" s="44">
        <v>5</v>
      </c>
      <c r="X8" s="44"/>
      <c r="Y8" s="44">
        <v>4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89</v>
      </c>
      <c r="C9" s="4" t="s">
        <v>7</v>
      </c>
      <c r="D9" s="5">
        <v>3</v>
      </c>
      <c r="E9" s="99">
        <f>IFERROR(VLOOKUP(Table_1215[[#This Row],[L3 Event1]],Table16[#All],2,FALSE),0)</f>
        <v>50</v>
      </c>
      <c r="F9" s="99">
        <f>IFERROR(VLOOKUP(Table_1215[[#This Row],[L3 Event2]],Table16[#All],2,FALSE),0)</f>
        <v>0</v>
      </c>
      <c r="G9" s="99">
        <f>IFERROR(VLOOKUP(Table_1215[[#This Row],[L3 Event3]],Table16[#All],2,FALSE),0)</f>
        <v>0</v>
      </c>
      <c r="H9" s="99">
        <f>IFERROR(VLOOKUP(Table_1215[[#This Row],[L2 Event1]],Table16[#All],3,FALSE),0)</f>
        <v>0</v>
      </c>
      <c r="I9" s="99">
        <f>IFERROR(VLOOKUP(Table_1215[[#This Row],[L2 Event2]],Table16[#All],3,FALSE),0)</f>
        <v>140</v>
      </c>
      <c r="J9" s="99">
        <f>IFERROR(VLOOKUP(Table_1215[[#This Row],[L2 Event3]],Table16[#All],3,FALSE),0)</f>
        <v>0</v>
      </c>
      <c r="K9" s="99">
        <f>IFERROR(VLOOKUP(Table_1215[[#This Row],[L2 Event4]],Table16[#All],3,FALSE),0)</f>
        <v>0</v>
      </c>
      <c r="L9" s="99">
        <f>IFERROR(VLOOKUP(Table_1215[[#This Row],[L1 Event1]],Table16[#All],4,FALSE),0)</f>
        <v>0</v>
      </c>
      <c r="M9" s="5">
        <f>SUM(E9:L9)</f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190</v>
      </c>
      <c r="O9" s="5" cm="1">
        <f t="array" aca="1" ref="O9" ca="1">IFERROR(SUM(LARGE(OFFSET(E9,0,0,1,'points tables'!$G$2),{1,2})/2*3),(IFERROR(SUM(LARGE(OFFSET(E9,0,0,1,'points tables'!$G$2),{1})/2*3),0)))</f>
        <v>285</v>
      </c>
      <c r="P9" s="78">
        <f ca="1">IF(D9=3,N9,O9)</f>
        <v>190</v>
      </c>
      <c r="Q9" s="6" cm="1">
        <f t="array" ref="Q9">IFERROR(SUM(LARGE(E9:L9,{1,2,3,4})),0)</f>
        <v>190</v>
      </c>
      <c r="R9" s="44">
        <v>1</v>
      </c>
      <c r="S9" s="44"/>
      <c r="T9" s="44"/>
      <c r="U9" s="44"/>
      <c r="V9" s="44">
        <v>1</v>
      </c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140</v>
      </c>
      <c r="C10" s="4" t="s">
        <v>66</v>
      </c>
      <c r="D10" s="5">
        <v>2</v>
      </c>
      <c r="E10" s="99">
        <f>IFERROR(VLOOKUP(Table_1215[[#This Row],[L3 Event1]],Table16[#All],2,FALSE),0)</f>
        <v>0</v>
      </c>
      <c r="F10" s="99">
        <f>IFERROR(VLOOKUP(Table_1215[[#This Row],[L3 Event2]],Table16[#All],2,FALSE),0)</f>
        <v>0</v>
      </c>
      <c r="G10" s="99">
        <f>IFERROR(VLOOKUP(Table_1215[[#This Row],[L3 Event3]],Table16[#All],2,FALSE),0)</f>
        <v>0</v>
      </c>
      <c r="H10" s="99">
        <f>IFERROR(VLOOKUP(Table_1215[[#This Row],[L2 Event1]],Table16[#All],3,FALSE),0)</f>
        <v>0</v>
      </c>
      <c r="I10" s="99">
        <f>IFERROR(VLOOKUP(Table_1215[[#This Row],[L2 Event2]],Table16[#All],3,FALSE),0)</f>
        <v>70</v>
      </c>
      <c r="J10" s="99">
        <f>IFERROR(VLOOKUP(Table_1215[[#This Row],[L2 Event3]],Table16[#All],3,FALSE),0)</f>
        <v>0</v>
      </c>
      <c r="K10" s="99">
        <f>IFERROR(VLOOKUP(Table_1215[[#This Row],[L2 Event4]],Table16[#All],3,FALSE),0)</f>
        <v>50</v>
      </c>
      <c r="L10" s="99">
        <f>IFERROR(VLOOKUP(Table_1215[[#This Row],[L1 Event1]],Table16[#All],4,FALSE),0)</f>
        <v>60</v>
      </c>
      <c r="M10" s="5">
        <f>SUM(E10:L10)</f>
        <v>180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180</v>
      </c>
      <c r="O10" s="5" cm="1">
        <f t="array" aca="1" ref="O10" ca="1">IFERROR(SUM(LARGE(OFFSET(E10,0,0,1,'points tables'!$G$2),{1,2})/2*3),(IFERROR(SUM(LARGE(OFFSET(E10,0,0,1,'points tables'!$G$2),{1})/2*3),0)))</f>
        <v>195</v>
      </c>
      <c r="P10" s="78">
        <f ca="1">IF(D10=3,N10,O10)</f>
        <v>195</v>
      </c>
      <c r="Q10" s="6" cm="1">
        <f t="array" ref="Q10">IFERROR(SUM(LARGE(E10:L10,{1,2,3,4})),0)</f>
        <v>180</v>
      </c>
      <c r="R10" s="44"/>
      <c r="S10" s="44"/>
      <c r="T10" s="44"/>
      <c r="U10" s="44"/>
      <c r="V10" s="44">
        <v>3</v>
      </c>
      <c r="W10" s="44"/>
      <c r="X10" s="44">
        <v>4</v>
      </c>
      <c r="Y10" s="44">
        <v>5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58" t="s">
        <v>210</v>
      </c>
      <c r="C11" s="32" t="s">
        <v>7</v>
      </c>
      <c r="D11" s="10">
        <v>3</v>
      </c>
      <c r="E11" s="99">
        <f>IFERROR(VLOOKUP(Table_1215[[#This Row],[L3 Event1]],Table16[#All],2,FALSE),0)</f>
        <v>35</v>
      </c>
      <c r="F11" s="99">
        <f>IFERROR(VLOOKUP(Table_1215[[#This Row],[L3 Event2]],Table16[#All],2,FALSE),0)</f>
        <v>25</v>
      </c>
      <c r="G11" s="99">
        <f>IFERROR(VLOOKUP(Table_1215[[#This Row],[L3 Event3]],Table16[#All],2,FALSE),0)</f>
        <v>50</v>
      </c>
      <c r="H11" s="99">
        <f>IFERROR(VLOOKUP(Table_1215[[#This Row],[L2 Event1]],Table16[#All],3,FALSE),0)</f>
        <v>50</v>
      </c>
      <c r="I11" s="99">
        <f>IFERROR(VLOOKUP(Table_1215[[#This Row],[L2 Event2]],Table16[#All],3,FALSE),0)</f>
        <v>35</v>
      </c>
      <c r="J11" s="99">
        <f>IFERROR(VLOOKUP(Table_1215[[#This Row],[L2 Event3]],Table16[#All],3,FALSE),0)</f>
        <v>25</v>
      </c>
      <c r="K11" s="99">
        <f>IFERROR(VLOOKUP(Table_1215[[#This Row],[L2 Event4]],Table16[#All],3,FALSE),0)</f>
        <v>30</v>
      </c>
      <c r="L11" s="99">
        <f>IFERROR(VLOOKUP(Table_1215[[#This Row],[L1 Event1]],Table16[#All],4,FALSE),0)</f>
        <v>35</v>
      </c>
      <c r="M11" s="5">
        <f>SUM(E11:L11)</f>
        <v>285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135</v>
      </c>
      <c r="O11" s="5" cm="1">
        <f t="array" aca="1" ref="O11" ca="1">IFERROR(SUM(LARGE(OFFSET(E11,0,0,1,'points tables'!$G$2),{1,2})/2*3),(IFERROR(SUM(LARGE(OFFSET(E11,0,0,1,'points tables'!$G$2),{1})/2*3),0)))</f>
        <v>150</v>
      </c>
      <c r="P11" s="78">
        <f ca="1">IF(D11=3,N11,O11)</f>
        <v>135</v>
      </c>
      <c r="Q11" s="6" cm="1">
        <f t="array" ref="Q11">IFERROR(SUM(LARGE(E11:L11,{1,2,3,4})),0)</f>
        <v>170</v>
      </c>
      <c r="R11" s="44">
        <v>2</v>
      </c>
      <c r="S11" s="44">
        <v>3</v>
      </c>
      <c r="T11" s="44">
        <v>1</v>
      </c>
      <c r="U11" s="44">
        <v>4</v>
      </c>
      <c r="V11" s="44">
        <v>6</v>
      </c>
      <c r="W11" s="44">
        <v>8</v>
      </c>
      <c r="X11" s="44">
        <v>7</v>
      </c>
      <c r="Y11" s="44">
        <v>8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91</v>
      </c>
      <c r="C12" s="4" t="s">
        <v>7</v>
      </c>
      <c r="D12" s="10">
        <v>3</v>
      </c>
      <c r="E12" s="99">
        <f>IFERROR(VLOOKUP(Table_1215[[#This Row],[L3 Event1]],Table16[#All],2,FALSE),0)</f>
        <v>0</v>
      </c>
      <c r="F12" s="99">
        <f>IFERROR(VLOOKUP(Table_1215[[#This Row],[L3 Event2]],Table16[#All],2,FALSE),0)</f>
        <v>0</v>
      </c>
      <c r="G12" s="99">
        <f>IFERROR(VLOOKUP(Table_1215[[#This Row],[L3 Event3]],Table16[#All],2,FALSE),0)</f>
        <v>0</v>
      </c>
      <c r="H12" s="99">
        <f>IFERROR(VLOOKUP(Table_1215[[#This Row],[L2 Event1]],Table16[#All],3,FALSE),0)</f>
        <v>45</v>
      </c>
      <c r="I12" s="99">
        <f>IFERROR(VLOOKUP(Table_1215[[#This Row],[L2 Event2]],Table16[#All],3,FALSE),0)</f>
        <v>30</v>
      </c>
      <c r="J12" s="99">
        <f>IFERROR(VLOOKUP(Table_1215[[#This Row],[L2 Event3]],Table16[#All],3,FALSE),0)</f>
        <v>30</v>
      </c>
      <c r="K12" s="99">
        <f>IFERROR(VLOOKUP(Table_1215[[#This Row],[L2 Event4]],Table16[#All],3,FALSE),0)</f>
        <v>35</v>
      </c>
      <c r="L12" s="99">
        <f>IFERROR(VLOOKUP(Table_1215[[#This Row],[L1 Event1]],Table16[#All],4,FALSE),0)</f>
        <v>40</v>
      </c>
      <c r="M12" s="5">
        <f>SUM(E12:L12)</f>
        <v>180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120</v>
      </c>
      <c r="O12" s="5" cm="1">
        <f t="array" aca="1" ref="O12" ca="1">IFERROR(SUM(LARGE(OFFSET(E12,0,0,1,'points tables'!$G$2),{1,2})/2*3),(IFERROR(SUM(LARGE(OFFSET(E12,0,0,1,'points tables'!$G$2),{1})/2*3),0)))</f>
        <v>127.5</v>
      </c>
      <c r="P12" s="78">
        <f ca="1">IF(D12=3,N12,O12)</f>
        <v>120</v>
      </c>
      <c r="Q12" s="6" cm="1">
        <f t="array" ref="Q12">IFERROR(SUM(LARGE(E12:L12,{1,2,3,4})),0)</f>
        <v>150</v>
      </c>
      <c r="R12" s="44"/>
      <c r="S12" s="44"/>
      <c r="T12" s="44"/>
      <c r="U12" s="44">
        <v>5</v>
      </c>
      <c r="V12" s="44">
        <v>7</v>
      </c>
      <c r="W12" s="44">
        <v>7</v>
      </c>
      <c r="X12" s="44">
        <v>6</v>
      </c>
      <c r="Y12" s="44">
        <v>7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159</v>
      </c>
      <c r="C13" s="4" t="s">
        <v>7</v>
      </c>
      <c r="D13" s="10">
        <v>3</v>
      </c>
      <c r="E13" s="99">
        <f>IFERROR(VLOOKUP(Table_1215[[#This Row],[L3 Event1]],Table16[#All],2,FALSE),0)</f>
        <v>0</v>
      </c>
      <c r="F13" s="99">
        <f>IFERROR(VLOOKUP(Table_1215[[#This Row],[L3 Event2]],Table16[#All],2,FALSE),0)</f>
        <v>0</v>
      </c>
      <c r="G13" s="99">
        <f>IFERROR(VLOOKUP(Table_1215[[#This Row],[L3 Event3]],Table16[#All],2,FALSE),0)</f>
        <v>0</v>
      </c>
      <c r="H13" s="99">
        <f>IFERROR(VLOOKUP(Table_1215[[#This Row],[L2 Event1]],Table16[#All],3,FALSE),0)</f>
        <v>0</v>
      </c>
      <c r="I13" s="99">
        <f>IFERROR(VLOOKUP(Table_1215[[#This Row],[L2 Event2]],Table16[#All],3,FALSE),0)</f>
        <v>45</v>
      </c>
      <c r="J13" s="99">
        <f>IFERROR(VLOOKUP(Table_1215[[#This Row],[L2 Event3]],Table16[#All],3,FALSE),0)</f>
        <v>35</v>
      </c>
      <c r="K13" s="99">
        <f>IFERROR(VLOOKUP(Table_1215[[#This Row],[L2 Event4]],Table16[#All],3,FALSE),0)</f>
        <v>0</v>
      </c>
      <c r="L13" s="99">
        <f>IFERROR(VLOOKUP(Table_1215[[#This Row],[L1 Event1]],Table16[#All],4,FALSE),0)</f>
        <v>45</v>
      </c>
      <c r="M13" s="5">
        <f>SUM(E13:L13)</f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125</v>
      </c>
      <c r="O13" s="5" cm="1">
        <f t="array" aca="1" ref="O13" ca="1">IFERROR(SUM(LARGE(OFFSET(E13,0,0,1,'points tables'!$G$2),{1,2})/2*3),(IFERROR(SUM(LARGE(OFFSET(E13,0,0,1,'points tables'!$G$2),{1})/2*3),0)))</f>
        <v>135</v>
      </c>
      <c r="P13" s="78">
        <f ca="1">IF(D13=3,N13,O13)</f>
        <v>125</v>
      </c>
      <c r="Q13" s="6" cm="1">
        <f t="array" ref="Q13">IFERROR(SUM(LARGE(E13:L13,{1,2,3,4})),0)</f>
        <v>125</v>
      </c>
      <c r="R13" s="44"/>
      <c r="S13" s="44"/>
      <c r="T13" s="44"/>
      <c r="U13" s="44"/>
      <c r="V13" s="44">
        <v>5</v>
      </c>
      <c r="W13" s="44">
        <v>6</v>
      </c>
      <c r="X13" s="44"/>
      <c r="Y13" s="44">
        <v>6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50" t="s">
        <v>136</v>
      </c>
      <c r="C14" s="4" t="s">
        <v>7</v>
      </c>
      <c r="D14" s="5">
        <v>3</v>
      </c>
      <c r="E14" s="99">
        <f>IFERROR(VLOOKUP(Table_1215[[#This Row],[L3 Event1]],Table16[#All],2,FALSE),0)</f>
        <v>25</v>
      </c>
      <c r="F14" s="99">
        <f>IFERROR(VLOOKUP(Table_1215[[#This Row],[L3 Event2]],Table16[#All],2,FALSE),0)</f>
        <v>0</v>
      </c>
      <c r="G14" s="99">
        <f>IFERROR(VLOOKUP(Table_1215[[#This Row],[L3 Event3]],Table16[#All],2,FALSE),0)</f>
        <v>35</v>
      </c>
      <c r="H14" s="99">
        <f>IFERROR(VLOOKUP(Table_1215[[#This Row],[L2 Event1]],Table16[#All],3,FALSE),0)</f>
        <v>30</v>
      </c>
      <c r="I14" s="99">
        <f>IFERROR(VLOOKUP(Table_1215[[#This Row],[L2 Event2]],Table16[#All],3,FALSE),0)</f>
        <v>25</v>
      </c>
      <c r="J14" s="99">
        <f>IFERROR(VLOOKUP(Table_1215[[#This Row],[L2 Event3]],Table16[#All],3,FALSE),0)</f>
        <v>10</v>
      </c>
      <c r="K14" s="99">
        <f>IFERROR(VLOOKUP(Table_1215[[#This Row],[L2 Event4]],Table16[#All],3,FALSE),0)</f>
        <v>25</v>
      </c>
      <c r="L14" s="99">
        <f>IFERROR(VLOOKUP(Table_1215[[#This Row],[L1 Event1]],Table16[#All],4,FALSE),0)</f>
        <v>25</v>
      </c>
      <c r="M14" s="5">
        <f>SUM(E14:L14)</f>
        <v>175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90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78">
        <f ca="1">IF(D14=3,N14,O14)</f>
        <v>90</v>
      </c>
      <c r="Q14" s="6" cm="1">
        <f t="array" ref="Q14">IFERROR(SUM(LARGE(E14:L14,{1,2,3,4})),0)</f>
        <v>115</v>
      </c>
      <c r="R14" s="44">
        <v>3</v>
      </c>
      <c r="S14" s="44"/>
      <c r="T14" s="44">
        <v>2</v>
      </c>
      <c r="U14" s="44">
        <v>7</v>
      </c>
      <c r="V14" s="44">
        <v>8</v>
      </c>
      <c r="W14" s="44">
        <v>11</v>
      </c>
      <c r="X14" s="44">
        <v>8</v>
      </c>
      <c r="Y14" s="44">
        <v>10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270</v>
      </c>
      <c r="C15" s="4" t="s">
        <v>7</v>
      </c>
      <c r="D15" s="5">
        <v>3</v>
      </c>
      <c r="E15" s="99">
        <f>IFERROR(VLOOKUP(Table_1215[[#This Row],[L3 Event1]],Table16[#All],2,FALSE),0)</f>
        <v>0</v>
      </c>
      <c r="F15" s="99">
        <f>IFERROR(VLOOKUP(Table_1215[[#This Row],[L3 Event2]],Table16[#All],2,FALSE),0)</f>
        <v>0</v>
      </c>
      <c r="G15" s="99">
        <f>IFERROR(VLOOKUP(Table_1215[[#This Row],[L3 Event3]],Table16[#All],2,FALSE),0)</f>
        <v>0</v>
      </c>
      <c r="H15" s="99">
        <f>IFERROR(VLOOKUP(Table_1215[[#This Row],[L2 Event1]],Table16[#All],3,FALSE),0)</f>
        <v>35</v>
      </c>
      <c r="I15" s="99">
        <f>IFERROR(VLOOKUP(Table_1215[[#This Row],[L2 Event2]],Table16[#All],3,FALSE),0)</f>
        <v>0</v>
      </c>
      <c r="J15" s="99">
        <f>IFERROR(VLOOKUP(Table_1215[[#This Row],[L2 Event3]],Table16[#All],3,FALSE),0)</f>
        <v>30</v>
      </c>
      <c r="K15" s="99">
        <f>IFERROR(VLOOKUP(Table_1215[[#This Row],[L2 Event4]],Table16[#All],3,FALSE),0)</f>
        <v>0</v>
      </c>
      <c r="L15" s="99">
        <f>IFERROR(VLOOKUP(Table_1215[[#This Row],[L1 Event1]],Table16[#All],4,FALSE),0)</f>
        <v>20</v>
      </c>
      <c r="M15" s="5">
        <f>SUM(E15:L15)</f>
        <v>85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85</v>
      </c>
      <c r="O15" s="5" cm="1">
        <f t="array" aca="1" ref="O15" ca="1">IFERROR(SUM(LARGE(OFFSET(E15,0,0,1,'points tables'!$G$2),{1,2})/2*3),(IFERROR(SUM(LARGE(OFFSET(E15,0,0,1,'points tables'!$G$2),{1})/2*3),0)))</f>
        <v>97.5</v>
      </c>
      <c r="P15" s="78">
        <f ca="1">IF(D15=3,N15,O15)</f>
        <v>85</v>
      </c>
      <c r="Q15" s="6" cm="1">
        <f t="array" ref="Q15">IFERROR(SUM(LARGE(E15:L15,{1,2,3,4})),0)</f>
        <v>85</v>
      </c>
      <c r="R15" s="44"/>
      <c r="S15" s="44"/>
      <c r="T15" s="44"/>
      <c r="U15" s="44">
        <v>6</v>
      </c>
      <c r="V15" s="44"/>
      <c r="W15" s="44">
        <v>9</v>
      </c>
      <c r="X15" s="44"/>
      <c r="Y15" s="44">
        <v>11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20" t="s">
        <v>310</v>
      </c>
      <c r="C16" s="4" t="s">
        <v>7</v>
      </c>
      <c r="D16" s="5">
        <v>3</v>
      </c>
      <c r="E16" s="99">
        <f>IFERROR(VLOOKUP(Table_1215[[#This Row],[L3 Event1]],Table16[#All],2,FALSE),0)</f>
        <v>0</v>
      </c>
      <c r="F16" s="99">
        <f>IFERROR(VLOOKUP(Table_1215[[#This Row],[L3 Event2]],Table16[#All],2,FALSE),0)</f>
        <v>0</v>
      </c>
      <c r="G16" s="99">
        <f>IFERROR(VLOOKUP(Table_1215[[#This Row],[L3 Event3]],Table16[#All],2,FALSE),0)</f>
        <v>0</v>
      </c>
      <c r="H16" s="99">
        <f>IFERROR(VLOOKUP(Table_1215[[#This Row],[L2 Event1]],Table16[#All],3,FALSE),0)</f>
        <v>0</v>
      </c>
      <c r="I16" s="99">
        <f>IFERROR(VLOOKUP(Table_1215[[#This Row],[L2 Event2]],Table16[#All],3,FALSE),0)</f>
        <v>0</v>
      </c>
      <c r="J16" s="99">
        <f>IFERROR(VLOOKUP(Table_1215[[#This Row],[L2 Event3]],Table16[#All],3,FALSE),0)</f>
        <v>0</v>
      </c>
      <c r="K16" s="99">
        <f>IFERROR(VLOOKUP(Table_1215[[#This Row],[L2 Event4]],Table16[#All],3,FALSE),0)</f>
        <v>0</v>
      </c>
      <c r="L16" s="99">
        <f>IFERROR(VLOOKUP(Table_1215[[#This Row],[L1 Event1]],Table16[#All],4,FALSE),0)</f>
        <v>30</v>
      </c>
      <c r="M16" s="5">
        <f>SUM(E16:L16)</f>
        <v>30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30</v>
      </c>
      <c r="O16" s="5" cm="1">
        <f t="array" aca="1" ref="O16" ca="1">IFERROR(SUM(LARGE(OFFSET(E16,0,0,1,'points tables'!$G$2),{1,2})/2*3),(IFERROR(SUM(LARGE(OFFSET(E16,0,0,1,'points tables'!$G$2),{1})/2*3),0)))</f>
        <v>45</v>
      </c>
      <c r="P16" s="78">
        <f ca="1">IF(D16=3,N16,O16)</f>
        <v>30</v>
      </c>
      <c r="Q16" s="6" cm="1">
        <f t="array" ref="Q16">IFERROR(SUM(LARGE(E16:L16,{1,2,3,4})),0)</f>
        <v>30</v>
      </c>
      <c r="R16" s="44"/>
      <c r="S16" s="44"/>
      <c r="T16" s="44"/>
      <c r="U16" s="44"/>
      <c r="V16" s="44"/>
      <c r="W16" s="44"/>
      <c r="X16" s="44"/>
      <c r="Y16" s="44">
        <v>9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20" t="s">
        <v>255</v>
      </c>
      <c r="C17" s="32" t="s">
        <v>7</v>
      </c>
      <c r="D17" s="5">
        <v>3</v>
      </c>
      <c r="E17" s="99">
        <f>IFERROR(VLOOKUP(Table_1215[[#This Row],[L3 Event1]],Table16[#All],2,FALSE),0)</f>
        <v>0</v>
      </c>
      <c r="F17" s="99">
        <f>IFERROR(VLOOKUP(Table_1215[[#This Row],[L3 Event2]],Table16[#All],2,FALSE),0)</f>
        <v>0</v>
      </c>
      <c r="G17" s="99">
        <f>IFERROR(VLOOKUP(Table_1215[[#This Row],[L3 Event3]],Table16[#All],2,FALSE),0)</f>
        <v>0</v>
      </c>
      <c r="H17" s="99">
        <f>IFERROR(VLOOKUP(Table_1215[[#This Row],[L2 Event1]],Table16[#All],3,FALSE),0)</f>
        <v>0</v>
      </c>
      <c r="I17" s="99">
        <f>IFERROR(VLOOKUP(Table_1215[[#This Row],[L2 Event2]],Table16[#All],3,FALSE),0)</f>
        <v>0</v>
      </c>
      <c r="J17" s="99">
        <f>IFERROR(VLOOKUP(Table_1215[[#This Row],[L2 Event3]],Table16[#All],3,FALSE),0)</f>
        <v>15</v>
      </c>
      <c r="K17" s="99">
        <f>IFERROR(VLOOKUP(Table_1215[[#This Row],[L2 Event4]],Table16[#All],3,FALSE),0)</f>
        <v>0</v>
      </c>
      <c r="L17" s="99">
        <f>IFERROR(VLOOKUP(Table_1215[[#This Row],[L1 Event1]],Table16[#All],4,FALSE),0)</f>
        <v>0</v>
      </c>
      <c r="M17" s="5">
        <f>SUM(E17:L17)</f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15</v>
      </c>
      <c r="O17" s="5" cm="1">
        <f t="array" aca="1" ref="O17" ca="1">IFERROR(SUM(LARGE(OFFSET(E17,0,0,1,'points tables'!$G$2),{1,2})/2*3),(IFERROR(SUM(LARGE(OFFSET(E17,0,0,1,'points tables'!$G$2),{1})/2*3),0)))</f>
        <v>22.5</v>
      </c>
      <c r="P17" s="78">
        <f ca="1">IF(D17=3,N17,O17)</f>
        <v>15</v>
      </c>
      <c r="Q17" s="6" cm="1">
        <f t="array" ref="Q17">IFERROR(SUM(LARGE(E17:L17,{1,2,3,4})),0)</f>
        <v>15</v>
      </c>
      <c r="R17" s="44"/>
      <c r="S17" s="44"/>
      <c r="T17" s="44"/>
      <c r="U17" s="44"/>
      <c r="V17" s="44"/>
      <c r="W17" s="44">
        <v>10</v>
      </c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50"/>
      <c r="C18" s="4" t="s">
        <v>7</v>
      </c>
      <c r="D18" s="5">
        <v>3</v>
      </c>
      <c r="E18" s="99">
        <f>IFERROR(VLOOKUP(Table_1215[[#This Row],[L3 Event1]],Table16[#All],2,FALSE),0)</f>
        <v>0</v>
      </c>
      <c r="F18" s="99">
        <f>IFERROR(VLOOKUP(Table_1215[[#This Row],[L3 Event2]],Table16[#All],2,FALSE),0)</f>
        <v>0</v>
      </c>
      <c r="G18" s="99">
        <f>IFERROR(VLOOKUP(Table_1215[[#This Row],[L3 Event3]],Table16[#All],2,FALSE),0)</f>
        <v>0</v>
      </c>
      <c r="H18" s="99">
        <f>IFERROR(VLOOKUP(Table_1215[[#This Row],[L2 Event1]],Table16[#All],3,FALSE),0)</f>
        <v>0</v>
      </c>
      <c r="I18" s="99">
        <f>IFERROR(VLOOKUP(Table_1215[[#This Row],[L2 Event2]],Table16[#All],3,FALSE),0)</f>
        <v>0</v>
      </c>
      <c r="J18" s="99">
        <f>IFERROR(VLOOKUP(Table_1215[[#This Row],[L2 Event3]],Table16[#All],3,FALSE),0)</f>
        <v>0</v>
      </c>
      <c r="K18" s="99">
        <f>IFERROR(VLOOKUP(Table_1215[[#This Row],[L2 Event4]],Table16[#All],3,FALSE),0)</f>
        <v>0</v>
      </c>
      <c r="L18" s="99">
        <f>IFERROR(VLOOKUP(Table_1215[[#This Row],[L1 Event1]],Table16[#All],4,FALSE),0)</f>
        <v>0</v>
      </c>
      <c r="M18" s="5">
        <f>SUM(E18:L18)</f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8">
        <f ca="1">IF(D18=3,N18,O18)</f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20"/>
      <c r="C19" s="32" t="s">
        <v>7</v>
      </c>
      <c r="D19" s="5">
        <v>3</v>
      </c>
      <c r="E19" s="99">
        <f>IFERROR(VLOOKUP(Table_1215[[#This Row],[L3 Event1]],Table16[#All],2,FALSE),0)</f>
        <v>0</v>
      </c>
      <c r="F19" s="99">
        <f>IFERROR(VLOOKUP(Table_1215[[#This Row],[L3 Event2]],Table16[#All],2,FALSE),0)</f>
        <v>0</v>
      </c>
      <c r="G19" s="99">
        <f>IFERROR(VLOOKUP(Table_1215[[#This Row],[L3 Event3]],Table16[#All],2,FALSE),0)</f>
        <v>0</v>
      </c>
      <c r="H19" s="99">
        <f>IFERROR(VLOOKUP(Table_1215[[#This Row],[L2 Event1]],Table16[#All],3,FALSE),0)</f>
        <v>0</v>
      </c>
      <c r="I19" s="99">
        <f>IFERROR(VLOOKUP(Table_1215[[#This Row],[L2 Event2]],Table16[#All],3,FALSE),0)</f>
        <v>0</v>
      </c>
      <c r="J19" s="99">
        <f>IFERROR(VLOOKUP(Table_1215[[#This Row],[L2 Event3]],Table16[#All],3,FALSE),0)</f>
        <v>0</v>
      </c>
      <c r="K19" s="99">
        <f>IFERROR(VLOOKUP(Table_1215[[#This Row],[L2 Event4]],Table16[#All],3,FALSE),0)</f>
        <v>0</v>
      </c>
      <c r="L19" s="99">
        <f>IFERROR(VLOOKUP(Table_1215[[#This Row],[L1 Event1]],Table16[#All],4,FALSE),0)</f>
        <v>0</v>
      </c>
      <c r="M19" s="5">
        <f>SUM(E19:L19)</f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8">
        <f ca="1">IF(D19=3,N19,O19)</f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4" t="s">
        <v>7</v>
      </c>
      <c r="D20" s="10">
        <v>3</v>
      </c>
      <c r="E20" s="99">
        <f>IFERROR(VLOOKUP(Table_1215[[#This Row],[L3 Event1]],Table16[#All],2,FALSE),0)</f>
        <v>0</v>
      </c>
      <c r="F20" s="99">
        <f>IFERROR(VLOOKUP(Table_1215[[#This Row],[L3 Event2]],Table16[#All],2,FALSE),0)</f>
        <v>0</v>
      </c>
      <c r="G20" s="99">
        <f>IFERROR(VLOOKUP(Table_1215[[#This Row],[L3 Event3]],Table16[#All],2,FALSE),0)</f>
        <v>0</v>
      </c>
      <c r="H20" s="99">
        <f>IFERROR(VLOOKUP(Table_1215[[#This Row],[L2 Event1]],Table16[#All],3,FALSE),0)</f>
        <v>0</v>
      </c>
      <c r="I20" s="99">
        <f>IFERROR(VLOOKUP(Table_1215[[#This Row],[L2 Event2]],Table16[#All],3,FALSE),0)</f>
        <v>0</v>
      </c>
      <c r="J20" s="99">
        <f>IFERROR(VLOOKUP(Table_1215[[#This Row],[L2 Event3]],Table16[#All],3,FALSE),0)</f>
        <v>0</v>
      </c>
      <c r="K20" s="99">
        <f>IFERROR(VLOOKUP(Table_1215[[#This Row],[L2 Event4]],Table16[#All],3,FALSE),0)</f>
        <v>0</v>
      </c>
      <c r="L20" s="99">
        <f>IFERROR(VLOOKUP(Table_1215[[#This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8">
        <f ca="1">IF(D20=3,N20,O20)</f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99">
        <f>IFERROR(VLOOKUP(Table_1215[[#This Row],[L3 Event1]],Table16[#All],2,FALSE),0)</f>
        <v>0</v>
      </c>
      <c r="F21" s="99">
        <f>IFERROR(VLOOKUP(Table_1215[[#This Row],[L3 Event2]],Table16[#All],2,FALSE),0)</f>
        <v>0</v>
      </c>
      <c r="G21" s="99">
        <f>IFERROR(VLOOKUP(Table_1215[[#This Row],[L3 Event3]],Table16[#All],2,FALSE),0)</f>
        <v>0</v>
      </c>
      <c r="H21" s="99">
        <f>IFERROR(VLOOKUP(Table_1215[[#This Row],[L2 Event1]],Table16[#All],3,FALSE),0)</f>
        <v>0</v>
      </c>
      <c r="I21" s="99">
        <f>IFERROR(VLOOKUP(Table_1215[[#This Row],[L2 Event2]],Table16[#All],3,FALSE),0)</f>
        <v>0</v>
      </c>
      <c r="J21" s="99">
        <f>IFERROR(VLOOKUP(Table_1215[[#This Row],[L2 Event3]],Table16[#All],3,FALSE),0)</f>
        <v>0</v>
      </c>
      <c r="K21" s="99">
        <f>IFERROR(VLOOKUP(Table_1215[[#This Row],[L2 Event4]],Table16[#All],3,FALSE),0)</f>
        <v>0</v>
      </c>
      <c r="L21" s="99">
        <f>IFERROR(VLOOKUP(Table_1215[[#This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8">
        <f ca="1">IF(D21=3,N21,O21)</f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7"/>
      <c r="C22" s="4" t="s">
        <v>7</v>
      </c>
      <c r="D22" s="5">
        <v>3</v>
      </c>
      <c r="E22" s="99">
        <f>IFERROR(VLOOKUP(Table_1215[[#This Row],[L3 Event1]],Table16[#All],2,FALSE),0)</f>
        <v>0</v>
      </c>
      <c r="F22" s="99">
        <f>IFERROR(VLOOKUP(Table_1215[[#This Row],[L3 Event2]],Table16[#All],2,FALSE),0)</f>
        <v>0</v>
      </c>
      <c r="G22" s="99">
        <f>IFERROR(VLOOKUP(Table_1215[[#This Row],[L3 Event3]],Table16[#All],2,FALSE),0)</f>
        <v>0</v>
      </c>
      <c r="H22" s="99">
        <f>IFERROR(VLOOKUP(Table_1215[[#This Row],[L2 Event1]],Table16[#All],3,FALSE),0)</f>
        <v>0</v>
      </c>
      <c r="I22" s="99">
        <f>IFERROR(VLOOKUP(Table_1215[[#This Row],[L2 Event2]],Table16[#All],3,FALSE),0)</f>
        <v>0</v>
      </c>
      <c r="J22" s="99">
        <f>IFERROR(VLOOKUP(Table_1215[[#This Row],[L2 Event3]],Table16[#All],3,FALSE),0)</f>
        <v>0</v>
      </c>
      <c r="K22" s="99">
        <f>IFERROR(VLOOKUP(Table_1215[[#This Row],[L2 Event4]],Table16[#All],3,FALSE),0)</f>
        <v>0</v>
      </c>
      <c r="L22" s="99">
        <f>IFERROR(VLOOKUP(Table_1215[[#This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8">
        <f ca="1">IF(D22=3,N22,O22)</f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45"/>
      <c r="C23" s="4" t="s">
        <v>7</v>
      </c>
      <c r="D23" s="5">
        <v>3</v>
      </c>
      <c r="E23" s="99">
        <f>IFERROR(VLOOKUP(Table_1215[[#This Row],[L3 Event1]],Table16[#All],2,FALSE),0)</f>
        <v>0</v>
      </c>
      <c r="F23" s="99">
        <f>IFERROR(VLOOKUP(Table_1215[[#This Row],[L3 Event2]],Table16[#All],2,FALSE),0)</f>
        <v>0</v>
      </c>
      <c r="G23" s="99">
        <f>IFERROR(VLOOKUP(Table_1215[[#This Row],[L3 Event3]],Table16[#All],2,FALSE),0)</f>
        <v>0</v>
      </c>
      <c r="H23" s="99">
        <f>IFERROR(VLOOKUP(Table_1215[[#This Row],[L2 Event1]],Table16[#All],3,FALSE),0)</f>
        <v>0</v>
      </c>
      <c r="I23" s="99">
        <f>IFERROR(VLOOKUP(Table_1215[[#This Row],[L2 Event2]],Table16[#All],3,FALSE),0)</f>
        <v>0</v>
      </c>
      <c r="J23" s="99">
        <f>IFERROR(VLOOKUP(Table_1215[[#This Row],[L2 Event3]],Table16[#All],3,FALSE),0)</f>
        <v>0</v>
      </c>
      <c r="K23" s="99">
        <f>IFERROR(VLOOKUP(Table_1215[[#This Row],[L2 Event4]],Table16[#All],3,FALSE),0)</f>
        <v>0</v>
      </c>
      <c r="L23" s="99">
        <f>IFERROR(VLOOKUP(Table_1215[[#This Row],[L1 Event1]],Table16[#All],4,FALSE),0)</f>
        <v>0</v>
      </c>
      <c r="M23" s="5">
        <f>SUM(E23:L23)</f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8">
        <f ca="1">IF(D23=3,N23,O23)</f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99">
        <f>IFERROR(VLOOKUP(Table_1215[[#This Row],[L3 Event1]],Table16[#All],2,FALSE),0)</f>
        <v>0</v>
      </c>
      <c r="F24" s="99">
        <f>IFERROR(VLOOKUP(Table_1215[[#This Row],[L3 Event2]],Table16[#All],2,FALSE),0)</f>
        <v>0</v>
      </c>
      <c r="G24" s="99">
        <f>IFERROR(VLOOKUP(Table_1215[[#This Row],[L3 Event3]],Table16[#All],2,FALSE),0)</f>
        <v>0</v>
      </c>
      <c r="H24" s="99">
        <f>IFERROR(VLOOKUP(Table_1215[[#This Row],[L2 Event1]],Table16[#All],3,FALSE),0)</f>
        <v>0</v>
      </c>
      <c r="I24" s="99">
        <f>IFERROR(VLOOKUP(Table_1215[[#This Row],[L2 Event2]],Table16[#All],3,FALSE),0)</f>
        <v>0</v>
      </c>
      <c r="J24" s="99">
        <f>IFERROR(VLOOKUP(Table_1215[[#This Row],[L2 Event3]],Table16[#All],3,FALSE),0)</f>
        <v>0</v>
      </c>
      <c r="K24" s="99">
        <f>IFERROR(VLOOKUP(Table_1215[[#This Row],[L2 Event4]],Table16[#All],3,FALSE),0)</f>
        <v>0</v>
      </c>
      <c r="L24" s="99">
        <f>IFERROR(VLOOKUP(Table_1215[[#This Row],[L1 Event1]],Table16[#All],4,FALSE),0)</f>
        <v>0</v>
      </c>
      <c r="M24" s="5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8">
        <f ca="1">IF(D24=3,N24,O24)</f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99">
        <f>IFERROR(VLOOKUP(Table_1215[[#This Row],[L3 Event1]],Table16[#All],2,FALSE),0)</f>
        <v>0</v>
      </c>
      <c r="F25" s="99">
        <f>IFERROR(VLOOKUP(Table_1215[[#This Row],[L3 Event2]],Table16[#All],2,FALSE),0)</f>
        <v>0</v>
      </c>
      <c r="G25" s="99">
        <f>IFERROR(VLOOKUP(Table_1215[[#This Row],[L3 Event3]],Table16[#All],2,FALSE),0)</f>
        <v>0</v>
      </c>
      <c r="H25" s="99">
        <f>IFERROR(VLOOKUP(Table_1215[[#This Row],[L2 Event1]],Table16[#All],3,FALSE),0)</f>
        <v>0</v>
      </c>
      <c r="I25" s="99">
        <f>IFERROR(VLOOKUP(Table_1215[[#This Row],[L2 Event2]],Table16[#All],3,FALSE),0)</f>
        <v>0</v>
      </c>
      <c r="J25" s="99">
        <f>IFERROR(VLOOKUP(Table_1215[[#This Row],[L2 Event3]],Table16[#All],3,FALSE),0)</f>
        <v>0</v>
      </c>
      <c r="K25" s="99">
        <f>IFERROR(VLOOKUP(Table_1215[[#This Row],[L2 Event4]],Table16[#All],3,FALSE),0)</f>
        <v>0</v>
      </c>
      <c r="L25" s="99">
        <f>IFERROR(VLOOKUP(Table_1215[[#This Row],[L1 Event1]],Table16[#All],4,FALSE),0)</f>
        <v>0</v>
      </c>
      <c r="M25" s="5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8">
        <f ca="1">IF(D25=3,N25,O25)</f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99">
        <f>IFERROR(VLOOKUP(Table_1215[[#This Row],[L3 Event1]],Table16[#All],2,FALSE),0)</f>
        <v>0</v>
      </c>
      <c r="F26" s="99">
        <f>IFERROR(VLOOKUP(Table_1215[[#This Row],[L3 Event2]],Table16[#All],2,FALSE),0)</f>
        <v>0</v>
      </c>
      <c r="G26" s="99">
        <f>IFERROR(VLOOKUP(Table_1215[[#This Row],[L3 Event3]],Table16[#All],2,FALSE),0)</f>
        <v>0</v>
      </c>
      <c r="H26" s="99">
        <f>IFERROR(VLOOKUP(Table_1215[[#This Row],[L2 Event1]],Table16[#All],3,FALSE),0)</f>
        <v>0</v>
      </c>
      <c r="I26" s="99">
        <f>IFERROR(VLOOKUP(Table_1215[[#This Row],[L2 Event2]],Table16[#All],3,FALSE),0)</f>
        <v>0</v>
      </c>
      <c r="J26" s="99">
        <f>IFERROR(VLOOKUP(Table_1215[[#This Row],[L2 Event3]],Table16[#All],3,FALSE),0)</f>
        <v>0</v>
      </c>
      <c r="K26" s="99">
        <f>IFERROR(VLOOKUP(Table_1215[[#This Row],[L2 Event4]],Table16[#All],3,FALSE),0)</f>
        <v>0</v>
      </c>
      <c r="L26" s="99">
        <f>IFERROR(VLOOKUP(Table_1215[[#This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8">
        <f ca="1">IF(D26=3,N26,O26)</f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99">
        <f>IFERROR(VLOOKUP(Table_1215[[#This Row],[L3 Event1]],Table16[#All],2,FALSE),0)</f>
        <v>0</v>
      </c>
      <c r="F27" s="99">
        <f>IFERROR(VLOOKUP(Table_1215[[#This Row],[L3 Event2]],Table16[#All],2,FALSE),0)</f>
        <v>0</v>
      </c>
      <c r="G27" s="99">
        <f>IFERROR(VLOOKUP(Table_1215[[#This Row],[L3 Event3]],Table16[#All],2,FALSE),0)</f>
        <v>0</v>
      </c>
      <c r="H27" s="99">
        <f>IFERROR(VLOOKUP(Table_1215[[#This Row],[L2 Event1]],Table16[#All],3,FALSE),0)</f>
        <v>0</v>
      </c>
      <c r="I27" s="99">
        <f>IFERROR(VLOOKUP(Table_1215[[#This Row],[L2 Event2]],Table16[#All],3,FALSE),0)</f>
        <v>0</v>
      </c>
      <c r="J27" s="99">
        <f>IFERROR(VLOOKUP(Table_1215[[#This Row],[L2 Event3]],Table16[#All],3,FALSE),0)</f>
        <v>0</v>
      </c>
      <c r="K27" s="99">
        <f>IFERROR(VLOOKUP(Table_1215[[#This Row],[L2 Event4]],Table16[#All],3,FALSE),0)</f>
        <v>0</v>
      </c>
      <c r="L27" s="99">
        <f>IFERROR(VLOOKUP(Table_1215[[#This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8">
        <f ca="1">IF(D27=3,N27,O27)</f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99">
        <f>IFERROR(VLOOKUP(Table_1215[[#This Row],[L3 Event1]],Table16[#All],2,FALSE),0)</f>
        <v>0</v>
      </c>
      <c r="F28" s="99">
        <f>IFERROR(VLOOKUP(Table_1215[[#This Row],[L3 Event2]],Table16[#All],2,FALSE),0)</f>
        <v>0</v>
      </c>
      <c r="G28" s="99">
        <f>IFERROR(VLOOKUP(Table_1215[[#This Row],[L3 Event3]],Table16[#All],2,FALSE),0)</f>
        <v>0</v>
      </c>
      <c r="H28" s="99">
        <f>IFERROR(VLOOKUP(Table_1215[[#This Row],[L2 Event1]],Table16[#All],3,FALSE),0)</f>
        <v>0</v>
      </c>
      <c r="I28" s="99">
        <f>IFERROR(VLOOKUP(Table_1215[[#This Row],[L2 Event2]],Table16[#All],3,FALSE),0)</f>
        <v>0</v>
      </c>
      <c r="J28" s="99">
        <f>IFERROR(VLOOKUP(Table_1215[[#This Row],[L2 Event3]],Table16[#All],3,FALSE),0)</f>
        <v>0</v>
      </c>
      <c r="K28" s="99">
        <f>IFERROR(VLOOKUP(Table_1215[[#This Row],[L2 Event4]],Table16[#All],3,FALSE),0)</f>
        <v>0</v>
      </c>
      <c r="L28" s="99">
        <f>IFERROR(VLOOKUP(Table_1215[[#This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8">
        <f ca="1">IF(D28=3,N28,O28)</f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99">
        <f>IFERROR(VLOOKUP(Table_1215[[#This Row],[L3 Event1]],Table16[#All],2,FALSE),0)</f>
        <v>0</v>
      </c>
      <c r="F29" s="99">
        <f>IFERROR(VLOOKUP(Table_1215[[#This Row],[L3 Event2]],Table16[#All],2,FALSE),0)</f>
        <v>0</v>
      </c>
      <c r="G29" s="99">
        <f>IFERROR(VLOOKUP(Table_1215[[#This Row],[L3 Event3]],Table16[#All],2,FALSE),0)</f>
        <v>0</v>
      </c>
      <c r="H29" s="99">
        <f>IFERROR(VLOOKUP(Table_1215[[#This Row],[L2 Event1]],Table16[#All],3,FALSE),0)</f>
        <v>0</v>
      </c>
      <c r="I29" s="99">
        <f>IFERROR(VLOOKUP(Table_1215[[#This Row],[L2 Event2]],Table16[#All],3,FALSE),0)</f>
        <v>0</v>
      </c>
      <c r="J29" s="99">
        <f>IFERROR(VLOOKUP(Table_1215[[#This Row],[L2 Event3]],Table16[#All],3,FALSE),0)</f>
        <v>0</v>
      </c>
      <c r="K29" s="99">
        <f>IFERROR(VLOOKUP(Table_1215[[#This Row],[L2 Event4]],Table16[#All],3,FALSE),0)</f>
        <v>0</v>
      </c>
      <c r="L29" s="99">
        <f>IFERROR(VLOOKUP(Table_1215[[#This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8">
        <f ca="1">IF(D29=3,N29,O29)</f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23" t="s">
        <v>285</v>
      </c>
      <c r="C32" s="8"/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16:B17">
    <cfRule type="duplicateValues" dxfId="6" priority="1"/>
  </conditionalFormatting>
  <conditionalFormatting sqref="B18:B29 B4:B15">
    <cfRule type="duplicateValues" dxfId="5" priority="2"/>
  </conditionalFormatting>
  <pageMargins left="0.7" right="0.7" top="0.75" bottom="0.75" header="0" footer="0"/>
  <pageSetup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95C7B-CA9D-4F76-B85D-11C807C530F2}">
  <sheetPr>
    <tabColor rgb="FF00B050"/>
  </sheetPr>
  <dimension ref="A1:AC1001"/>
  <sheetViews>
    <sheetView zoomScale="120" zoomScaleNormal="120" workbookViewId="0">
      <pane xSplit="2" ySplit="3" topLeftCell="S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19.140625" customWidth="1"/>
    <col min="3" max="3" width="13.7109375" style="83" customWidth="1"/>
    <col min="4" max="4" width="13" hidden="1" customWidth="1"/>
    <col min="5" max="9" width="14.140625" style="43" customWidth="1"/>
    <col min="10" max="10" width="14.42578125" style="43"/>
    <col min="11" max="12" width="14.140625" style="43" customWidth="1"/>
    <col min="13" max="13" width="8.140625" style="43" customWidth="1"/>
    <col min="14" max="14" width="13.140625" style="43" hidden="1" customWidth="1"/>
    <col min="15" max="15" width="0" style="43" hidden="1" customWidth="1"/>
    <col min="16" max="16" width="15.7109375" style="43" customWidth="1"/>
    <col min="17" max="17" width="14.28515625" style="43" customWidth="1"/>
    <col min="18" max="18" width="10.140625" style="43" customWidth="1"/>
    <col min="19" max="25" width="14.42578125" style="43" customWidth="1"/>
    <col min="26" max="29" width="9.140625" customWidth="1"/>
  </cols>
  <sheetData>
    <row r="1" spans="1:29" s="69" customFormat="1" ht="15" customHeight="1" x14ac:dyDescent="0.25">
      <c r="C1" s="81"/>
      <c r="E1" s="70"/>
      <c r="F1" s="70"/>
      <c r="G1" s="70"/>
      <c r="H1" s="70"/>
      <c r="I1" s="70"/>
      <c r="J1" s="70"/>
      <c r="K1" s="70"/>
      <c r="L1" s="70"/>
      <c r="R1" s="70"/>
      <c r="S1" s="70"/>
      <c r="T1" s="70"/>
      <c r="U1" s="70"/>
      <c r="V1" s="70"/>
      <c r="W1" s="70"/>
      <c r="X1" s="70"/>
      <c r="Y1" s="70"/>
    </row>
    <row r="2" spans="1:29" s="64" customFormat="1" ht="15" customHeight="1" x14ac:dyDescent="0.25">
      <c r="C2" s="82"/>
      <c r="E2" s="65" t="s">
        <v>180</v>
      </c>
      <c r="F2" s="65" t="s">
        <v>186</v>
      </c>
      <c r="G2" s="65" t="s">
        <v>207</v>
      </c>
      <c r="H2" s="65" t="s">
        <v>220</v>
      </c>
      <c r="I2" s="65" t="s">
        <v>225</v>
      </c>
      <c r="J2" s="65" t="s">
        <v>242</v>
      </c>
      <c r="K2" s="65" t="s">
        <v>257</v>
      </c>
      <c r="L2" s="65" t="s">
        <v>293</v>
      </c>
      <c r="R2" s="65" t="s">
        <v>180</v>
      </c>
      <c r="S2" s="65" t="s">
        <v>186</v>
      </c>
      <c r="T2" s="65" t="s">
        <v>207</v>
      </c>
      <c r="U2" s="65" t="s">
        <v>220</v>
      </c>
      <c r="V2" s="65" t="s">
        <v>225</v>
      </c>
      <c r="W2" s="65" t="s">
        <v>242</v>
      </c>
      <c r="X2" s="65" t="s">
        <v>257</v>
      </c>
      <c r="Y2" s="65" t="s">
        <v>293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119</v>
      </c>
      <c r="F3" s="48" t="s">
        <v>120</v>
      </c>
      <c r="G3" s="48" t="s">
        <v>121</v>
      </c>
      <c r="H3" s="48" t="s">
        <v>122</v>
      </c>
      <c r="I3" s="48" t="s">
        <v>123</v>
      </c>
      <c r="J3" s="48" t="s">
        <v>124</v>
      </c>
      <c r="K3" s="48" t="s">
        <v>125</v>
      </c>
      <c r="L3" s="48" t="s">
        <v>126</v>
      </c>
      <c r="M3" s="48" t="s">
        <v>4</v>
      </c>
      <c r="N3" s="48" t="s">
        <v>5</v>
      </c>
      <c r="O3" s="48" t="s">
        <v>6</v>
      </c>
      <c r="P3" s="51" t="s">
        <v>146</v>
      </c>
      <c r="Q3" s="51" t="s">
        <v>113</v>
      </c>
      <c r="R3" s="48" t="s">
        <v>127</v>
      </c>
      <c r="S3" s="48" t="s">
        <v>128</v>
      </c>
      <c r="T3" s="48" t="s">
        <v>129</v>
      </c>
      <c r="U3" s="48" t="s">
        <v>131</v>
      </c>
      <c r="V3" s="48" t="s">
        <v>132</v>
      </c>
      <c r="W3" s="48" t="s">
        <v>133</v>
      </c>
      <c r="X3" s="48" t="s">
        <v>130</v>
      </c>
      <c r="Y3" s="48" t="s">
        <v>134</v>
      </c>
      <c r="Z3" s="48"/>
      <c r="AA3" s="48"/>
      <c r="AB3" s="48"/>
    </row>
    <row r="4" spans="1:29" ht="18.75" customHeight="1" x14ac:dyDescent="0.3">
      <c r="A4" s="3">
        <v>1</v>
      </c>
      <c r="B4" s="1" t="s">
        <v>196</v>
      </c>
      <c r="C4" s="4" t="s">
        <v>7</v>
      </c>
      <c r="D4" s="5">
        <v>3</v>
      </c>
      <c r="E4" s="99">
        <f>IFERROR(VLOOKUP(Table_1319[[#This Row],[L3 Event1]],Table16[#All],2,FALSE),0)</f>
        <v>0</v>
      </c>
      <c r="F4" s="99">
        <f>IFERROR(VLOOKUP(Table_1319[[#This Row],[L3 Event2]],Table16[#All],2,FALSE),0)</f>
        <v>50</v>
      </c>
      <c r="G4" s="99">
        <f>IFERROR(VLOOKUP(Table_1319[[#This Row],[L3 Event3]],Table16[#All],2,FALSE),0)</f>
        <v>0</v>
      </c>
      <c r="H4" s="99">
        <f>IFERROR(VLOOKUP(Table_1319[[#This Row],[L2 Event1]],Table16[#All],3,FALSE),0)</f>
        <v>100</v>
      </c>
      <c r="I4" s="99">
        <f>IFERROR(VLOOKUP(Table_1319[[#This Row],[L2 Event2]],Table16[#All],3,FALSE),0)</f>
        <v>0</v>
      </c>
      <c r="J4" s="99">
        <f>IFERROR(VLOOKUP(Table_1319[[#This Row],[L2 Event3]],Table16[#All],3,FALSE),0)</f>
        <v>140</v>
      </c>
      <c r="K4" s="99">
        <f>IFERROR(VLOOKUP(Table_1319[[#This Row],[L2 Event4]],Table16[#All],3,FALSE),0)</f>
        <v>0</v>
      </c>
      <c r="L4" s="99">
        <f>IFERROR(VLOOKUP(Table_1319[[#This Row],[L1 Event1]],Table16[#All],4,FALSE),0)</f>
        <v>175</v>
      </c>
      <c r="M4" s="5">
        <f>SUM(E4:L4)</f>
        <v>465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415</v>
      </c>
      <c r="O4" s="5" cm="1">
        <f t="array" aca="1" ref="O4" ca="1">IFERROR(SUM(LARGE(OFFSET(E4,0,0,1,'points tables'!$G$2),{1,2})/2*3),(IFERROR(SUM(LARGE(OFFSET(E4,0,0,1,'points tables'!$G$2),{1})/2*3),0)))</f>
        <v>472.5</v>
      </c>
      <c r="P4" s="78">
        <f ca="1">IF(D4=3,N4,O4)</f>
        <v>415</v>
      </c>
      <c r="Q4" s="6" cm="1">
        <f t="array" ref="Q4">IFERROR(SUM(LARGE(E4:L4,{1,2,3,4})),0)</f>
        <v>465</v>
      </c>
      <c r="R4" s="44"/>
      <c r="S4" s="44">
        <v>1</v>
      </c>
      <c r="T4" s="44"/>
      <c r="U4" s="44">
        <v>2</v>
      </c>
      <c r="V4" s="44"/>
      <c r="W4" s="44">
        <v>1</v>
      </c>
      <c r="X4" s="44"/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20" t="s">
        <v>93</v>
      </c>
      <c r="C5" s="4" t="s">
        <v>7</v>
      </c>
      <c r="D5" s="5">
        <v>3</v>
      </c>
      <c r="E5" s="99">
        <f>IFERROR(VLOOKUP(Table_1319[[#This Row],[L3 Event1]],Table16[#All],2,FALSE),0)</f>
        <v>0</v>
      </c>
      <c r="F5" s="99">
        <f>IFERROR(VLOOKUP(Table_1319[[#This Row],[L3 Event2]],Table16[#All],2,FALSE),0)</f>
        <v>0</v>
      </c>
      <c r="G5" s="99">
        <f>IFERROR(VLOOKUP(Table_1319[[#This Row],[L3 Event3]],Table16[#All],2,FALSE),0)</f>
        <v>0</v>
      </c>
      <c r="H5" s="99">
        <f>IFERROR(VLOOKUP(Table_1319[[#This Row],[L2 Event1]],Table16[#All],3,FALSE),0)</f>
        <v>70</v>
      </c>
      <c r="I5" s="99">
        <f>IFERROR(VLOOKUP(Table_1319[[#This Row],[L2 Event2]],Table16[#All],3,FALSE),0)</f>
        <v>0</v>
      </c>
      <c r="J5" s="99">
        <f>IFERROR(VLOOKUP(Table_1319[[#This Row],[L2 Event3]],Table16[#All],3,FALSE),0)</f>
        <v>0</v>
      </c>
      <c r="K5" s="99">
        <f>IFERROR(VLOOKUP(Table_1319[[#This Row],[L2 Event4]],Table16[#All],3,FALSE),0)</f>
        <v>140</v>
      </c>
      <c r="L5" s="99">
        <f>IFERROR(VLOOKUP(Table_1319[[#This Row],[L1 Event1]],Table16[#All],4,FALSE),0)</f>
        <v>90</v>
      </c>
      <c r="M5" s="5">
        <f>SUM(E5:L5)</f>
        <v>300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300</v>
      </c>
      <c r="O5" s="5" cm="1">
        <f t="array" aca="1" ref="O5" ca="1">IFERROR(SUM(LARGE(OFFSET(E5,0,0,1,'points tables'!$G$2),{1,2})/2*3),(IFERROR(SUM(LARGE(OFFSET(E5,0,0,1,'points tables'!$G$2),{1})/2*3),0)))</f>
        <v>345</v>
      </c>
      <c r="P5" s="78">
        <f ca="1">IF(D5=3,N5,O5)</f>
        <v>300</v>
      </c>
      <c r="Q5" s="6" cm="1">
        <f t="array" ref="Q5">IFERROR(SUM(LARGE(E5:L5,{1,2,3,4})),0)</f>
        <v>300</v>
      </c>
      <c r="R5" s="44"/>
      <c r="S5" s="44"/>
      <c r="T5" s="44"/>
      <c r="U5" s="44">
        <v>3</v>
      </c>
      <c r="V5" s="44"/>
      <c r="W5" s="44"/>
      <c r="X5" s="44">
        <v>1</v>
      </c>
      <c r="Y5" s="44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8" t="s">
        <v>205</v>
      </c>
      <c r="C6" s="4" t="s">
        <v>7</v>
      </c>
      <c r="D6" s="5">
        <v>3</v>
      </c>
      <c r="E6" s="99">
        <f>IFERROR(VLOOKUP(Table_1319[[#This Row],[L3 Event1]],Table16[#All],2,FALSE),0)</f>
        <v>0</v>
      </c>
      <c r="F6" s="99">
        <f>IFERROR(VLOOKUP(Table_1319[[#This Row],[L3 Event2]],Table16[#All],2,FALSE),0)</f>
        <v>0</v>
      </c>
      <c r="G6" s="99">
        <f>IFERROR(VLOOKUP(Table_1319[[#This Row],[L3 Event3]],Table16[#All],2,FALSE),0)</f>
        <v>50</v>
      </c>
      <c r="H6" s="99">
        <f>IFERROR(VLOOKUP(Table_1319[[#This Row],[L2 Event1]],Table16[#All],3,FALSE),0)</f>
        <v>0</v>
      </c>
      <c r="I6" s="99">
        <f>IFERROR(VLOOKUP(Table_1319[[#This Row],[L2 Event2]],Table16[#All],3,FALSE),0)</f>
        <v>0</v>
      </c>
      <c r="J6" s="99">
        <f>IFERROR(VLOOKUP(Table_1319[[#This Row],[L2 Event3]],Table16[#All],3,FALSE),0)</f>
        <v>100</v>
      </c>
      <c r="K6" s="99">
        <f>IFERROR(VLOOKUP(Table_1319[[#This Row],[L2 Event4]],Table16[#All],3,FALSE),0)</f>
        <v>0</v>
      </c>
      <c r="L6" s="99">
        <f>IFERROR(VLOOKUP(Table_1319[[#This Row],[L1 Event1]],Table16[#All],4,FALSE),0)</f>
        <v>0</v>
      </c>
      <c r="M6" s="5">
        <f>SUM(E6:L6)</f>
        <v>150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150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78">
        <f ca="1">IF(D6=3,N6,O6)</f>
        <v>150</v>
      </c>
      <c r="Q6" s="6" cm="1">
        <f t="array" ref="Q6">IFERROR(SUM(LARGE(E6:L6,{1,2,3,4})),0)</f>
        <v>150</v>
      </c>
      <c r="R6" s="44"/>
      <c r="S6" s="44"/>
      <c r="T6" s="44">
        <v>1</v>
      </c>
      <c r="U6" s="44"/>
      <c r="V6" s="44"/>
      <c r="W6" s="44">
        <v>2</v>
      </c>
      <c r="X6" s="44"/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20" t="s">
        <v>299</v>
      </c>
      <c r="C7" s="32" t="s">
        <v>7</v>
      </c>
      <c r="D7" s="10">
        <v>3</v>
      </c>
      <c r="E7" s="99">
        <f>IFERROR(VLOOKUP(Table_1319[[#This Row],[L3 Event1]],Table16[#All],2,FALSE),0)</f>
        <v>20</v>
      </c>
      <c r="F7" s="99">
        <f>IFERROR(VLOOKUP(Table_1319[[#This Row],[L3 Event2]],Table16[#All],2,FALSE),0)</f>
        <v>0</v>
      </c>
      <c r="G7" s="99">
        <f>IFERROR(VLOOKUP(Table_1319[[#This Row],[L3 Event3]],Table16[#All],2,FALSE),0)</f>
        <v>0</v>
      </c>
      <c r="H7" s="99">
        <f>IFERROR(VLOOKUP(Table_1319[[#This Row],[L2 Event1]],Table16[#All],3,FALSE),0)</f>
        <v>0</v>
      </c>
      <c r="I7" s="99">
        <f>IFERROR(VLOOKUP(Table_1319[[#This Row],[L2 Event2]],Table16[#All],3,FALSE),0)</f>
        <v>30</v>
      </c>
      <c r="J7" s="99">
        <f>IFERROR(VLOOKUP(Table_1319[[#This Row],[L2 Event3]],Table16[#All],3,FALSE),0)</f>
        <v>0</v>
      </c>
      <c r="K7" s="99">
        <f>IFERROR(VLOOKUP(Table_1319[[#This Row],[L2 Event4]],Table16[#All],3,FALSE),0)</f>
        <v>30</v>
      </c>
      <c r="L7" s="99">
        <f>IFERROR(VLOOKUP(Table_1319[[#This Row],[L1 Event1]],Table16[#All],4,FALSE),0)</f>
        <v>65</v>
      </c>
      <c r="M7" s="5">
        <f>SUM(E7:L7)</f>
        <v>145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125</v>
      </c>
      <c r="O7" s="5" cm="1">
        <f t="array" aca="1" ref="O7" ca="1">IFERROR(SUM(LARGE(OFFSET(E7,0,0,1,'points tables'!$G$2),{1,2})/2*3),(IFERROR(SUM(LARGE(OFFSET(E7,0,0,1,'points tables'!$G$2),{1})/2*3),0)))</f>
        <v>142.5</v>
      </c>
      <c r="P7" s="78">
        <f ca="1">IF(D7=3,N7,O7)</f>
        <v>125</v>
      </c>
      <c r="Q7" s="6" cm="1">
        <f t="array" ref="Q7">IFERROR(SUM(LARGE(E7:L7,{1,2,3,4})),0)</f>
        <v>145</v>
      </c>
      <c r="R7" s="44">
        <v>4</v>
      </c>
      <c r="S7" s="44"/>
      <c r="T7" s="44"/>
      <c r="U7" s="44"/>
      <c r="V7" s="44">
        <v>9</v>
      </c>
      <c r="W7" s="44"/>
      <c r="X7" s="44">
        <v>9</v>
      </c>
      <c r="Y7" s="44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95</v>
      </c>
      <c r="C8" s="4" t="s">
        <v>7</v>
      </c>
      <c r="D8" s="5">
        <v>3</v>
      </c>
      <c r="E8" s="99">
        <f>IFERROR(VLOOKUP(Table_1319[[#This Row],[L3 Event1]],Table16[#All],2,FALSE),0)</f>
        <v>0</v>
      </c>
      <c r="F8" s="99">
        <f>IFERROR(VLOOKUP(Table_1319[[#This Row],[L3 Event2]],Table16[#All],2,FALSE),0)</f>
        <v>0</v>
      </c>
      <c r="G8" s="99">
        <f>IFERROR(VLOOKUP(Table_1319[[#This Row],[L3 Event3]],Table16[#All],2,FALSE),0)</f>
        <v>0</v>
      </c>
      <c r="H8" s="99">
        <f>IFERROR(VLOOKUP(Table_1319[[#This Row],[L2 Event1]],Table16[#All],3,FALSE),0)</f>
        <v>140</v>
      </c>
      <c r="I8" s="99">
        <f>IFERROR(VLOOKUP(Table_1319[[#This Row],[L2 Event2]],Table16[#All],3,FALSE),0)</f>
        <v>0</v>
      </c>
      <c r="J8" s="99">
        <f>IFERROR(VLOOKUP(Table_1319[[#This Row],[L2 Event3]],Table16[#All],3,FALSE),0)</f>
        <v>0</v>
      </c>
      <c r="K8" s="99">
        <f>IFERROR(VLOOKUP(Table_1319[[#This Row],[L2 Event4]],Table16[#All],3,FALSE),0)</f>
        <v>0</v>
      </c>
      <c r="L8" s="99">
        <f>IFERROR(VLOOKUP(Table_1319[[#This Row],[L1 Event1]],Table16[#All],4,FALSE),0)</f>
        <v>0</v>
      </c>
      <c r="M8" s="5">
        <f>SUM(E8:L8)</f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78">
        <f ca="1">IF(D8=3,N8,O8)</f>
        <v>140</v>
      </c>
      <c r="Q8" s="6" cm="1">
        <f t="array" ref="Q8">IFERROR(SUM(LARGE(E8:L8,{1,2,3,4})),0)</f>
        <v>140</v>
      </c>
      <c r="R8" s="44"/>
      <c r="S8" s="44"/>
      <c r="T8" s="44"/>
      <c r="U8" s="44">
        <v>1</v>
      </c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22" t="s">
        <v>92</v>
      </c>
      <c r="C9" s="4" t="s">
        <v>7</v>
      </c>
      <c r="D9" s="5">
        <v>3</v>
      </c>
      <c r="E9" s="99">
        <f>IFERROR(VLOOKUP(Table_1319[[#This Row],[L3 Event1]],Table16[#All],2,FALSE),0)</f>
        <v>0</v>
      </c>
      <c r="F9" s="99">
        <f>IFERROR(VLOOKUP(Table_1319[[#This Row],[L3 Event2]],Table16[#All],2,FALSE),0)</f>
        <v>0</v>
      </c>
      <c r="G9" s="99">
        <f>IFERROR(VLOOKUP(Table_1319[[#This Row],[L3 Event3]],Table16[#All],2,FALSE),0)</f>
        <v>0</v>
      </c>
      <c r="H9" s="99">
        <f>IFERROR(VLOOKUP(Table_1319[[#This Row],[L2 Event1]],Table16[#All],3,FALSE),0)</f>
        <v>0</v>
      </c>
      <c r="I9" s="99">
        <f>IFERROR(VLOOKUP(Table_1319[[#This Row],[L2 Event2]],Table16[#All],3,FALSE),0)</f>
        <v>0</v>
      </c>
      <c r="J9" s="99">
        <f>IFERROR(VLOOKUP(Table_1319[[#This Row],[L2 Event3]],Table16[#All],3,FALSE),0)</f>
        <v>0</v>
      </c>
      <c r="K9" s="99">
        <f>IFERROR(VLOOKUP(Table_1319[[#This Row],[L2 Event4]],Table16[#All],3,FALSE),0)</f>
        <v>0</v>
      </c>
      <c r="L9" s="99">
        <f>IFERROR(VLOOKUP(Table_1319[[#This Row],[L1 Event1]],Table16[#All],4,FALSE),0)</f>
        <v>125</v>
      </c>
      <c r="M9" s="5">
        <f>SUM(E9:L9)</f>
        <v>125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125</v>
      </c>
      <c r="O9" s="5" cm="1">
        <f t="array" aca="1" ref="O9" ca="1">IFERROR(SUM(LARGE(OFFSET(E9,0,0,1,'points tables'!$G$2),{1,2})/2*3),(IFERROR(SUM(LARGE(OFFSET(E9,0,0,1,'points tables'!$G$2),{1})/2*3),0)))</f>
        <v>187.5</v>
      </c>
      <c r="P9" s="78">
        <f ca="1">IF(D9=3,N9,O9)</f>
        <v>125</v>
      </c>
      <c r="Q9" s="6" cm="1">
        <f t="array" ref="Q9">IFERROR(SUM(LARGE(E9:L9,{1,2,3,4})),0)</f>
        <v>125</v>
      </c>
      <c r="R9" s="44"/>
      <c r="S9" s="44"/>
      <c r="T9" s="44"/>
      <c r="U9" s="44"/>
      <c r="V9" s="44"/>
      <c r="W9" s="44"/>
      <c r="X9" s="44"/>
      <c r="Y9" s="44">
        <v>2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118</v>
      </c>
      <c r="C10" s="4" t="s">
        <v>7</v>
      </c>
      <c r="D10" s="5">
        <v>3</v>
      </c>
      <c r="E10" s="99">
        <f>IFERROR(VLOOKUP(Table_1319[[#This Row],[L3 Event1]],Table16[#All],2,FALSE),0)</f>
        <v>0</v>
      </c>
      <c r="F10" s="99">
        <f>IFERROR(VLOOKUP(Table_1319[[#This Row],[L3 Event2]],Table16[#All],2,FALSE),0)</f>
        <v>35</v>
      </c>
      <c r="G10" s="99">
        <f>IFERROR(VLOOKUP(Table_1319[[#This Row],[L3 Event3]],Table16[#All],2,FALSE),0)</f>
        <v>0</v>
      </c>
      <c r="H10" s="99">
        <f>IFERROR(VLOOKUP(Table_1319[[#This Row],[L2 Event1]],Table16[#All],3,FALSE),0)</f>
        <v>0</v>
      </c>
      <c r="I10" s="99">
        <f>IFERROR(VLOOKUP(Table_1319[[#This Row],[L2 Event2]],Table16[#All],3,FALSE),0)</f>
        <v>0</v>
      </c>
      <c r="J10" s="99">
        <f>IFERROR(VLOOKUP(Table_1319[[#This Row],[L2 Event3]],Table16[#All],3,FALSE),0)</f>
        <v>0</v>
      </c>
      <c r="K10" s="99">
        <f>IFERROR(VLOOKUP(Table_1319[[#This Row],[L2 Event4]],Table16[#All],3,FALSE),0)</f>
        <v>0</v>
      </c>
      <c r="L10" s="99">
        <f>IFERROR(VLOOKUP(Table_1319[[#This Row],[L1 Event1]],Table16[#All],4,FALSE),0)</f>
        <v>0</v>
      </c>
      <c r="M10" s="5">
        <f>SUM(E10:L10)</f>
        <v>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35</v>
      </c>
      <c r="O10" s="5" cm="1">
        <f t="array" aca="1" ref="O10" ca="1">IFERROR(SUM(LARGE(OFFSET(E10,0,0,1,'points tables'!$G$2),{1,2})/2*3),(IFERROR(SUM(LARGE(OFFSET(E10,0,0,1,'points tables'!$G$2),{1})/2*3),0)))</f>
        <v>52.5</v>
      </c>
      <c r="P10" s="78">
        <f ca="1">IF(D10=3,N10,O10)</f>
        <v>35</v>
      </c>
      <c r="Q10" s="6" cm="1">
        <f t="array" ref="Q10">IFERROR(SUM(LARGE(E10:L10,{1,2,3,4})),0)</f>
        <v>35</v>
      </c>
      <c r="R10" s="44"/>
      <c r="S10" s="44">
        <v>2</v>
      </c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7</v>
      </c>
      <c r="D11" s="5">
        <v>3</v>
      </c>
      <c r="E11" s="99">
        <f>IFERROR(VLOOKUP(Table_1319[[#This Row],[L3 Event1]],Table16[#All],2,FALSE),0)</f>
        <v>0</v>
      </c>
      <c r="F11" s="99">
        <f>IFERROR(VLOOKUP(Table_1319[[#This Row],[L3 Event2]],Table16[#All],2,FALSE),0)</f>
        <v>0</v>
      </c>
      <c r="G11" s="99">
        <f>IFERROR(VLOOKUP(Table_1319[[#This Row],[L3 Event3]],Table16[#All],2,FALSE),0)</f>
        <v>0</v>
      </c>
      <c r="H11" s="99">
        <f>IFERROR(VLOOKUP(Table_1319[[#This Row],[L2 Event1]],Table16[#All],3,FALSE),0)</f>
        <v>0</v>
      </c>
      <c r="I11" s="99">
        <f>IFERROR(VLOOKUP(Table_1319[[#This Row],[L2 Event2]],Table16[#All],3,FALSE),0)</f>
        <v>0</v>
      </c>
      <c r="J11" s="99">
        <f>IFERROR(VLOOKUP(Table_1319[[#This Row],[L2 Event3]],Table16[#All],3,FALSE),0)</f>
        <v>0</v>
      </c>
      <c r="K11" s="99">
        <f>IFERROR(VLOOKUP(Table_1319[[#This Row],[L2 Event4]],Table16[#All],3,FALSE),0)</f>
        <v>0</v>
      </c>
      <c r="L11" s="99">
        <f>IFERROR(VLOOKUP(Table_1319[[#This Row],[L1 Event1]],Table16[#All],4,FALSE),0)</f>
        <v>0</v>
      </c>
      <c r="M11" s="5">
        <f>SUM(E11:L11)</f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8">
        <f ca="1">IF(D11=3,N11,O11)</f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50"/>
      <c r="C12" s="4" t="s">
        <v>7</v>
      </c>
      <c r="D12" s="5">
        <v>3</v>
      </c>
      <c r="E12" s="99">
        <f>IFERROR(VLOOKUP(Table_1319[[#This Row],[L3 Event1]],Table16[#All],2,FALSE),0)</f>
        <v>0</v>
      </c>
      <c r="F12" s="99">
        <f>IFERROR(VLOOKUP(Table_1319[[#This Row],[L3 Event2]],Table16[#All],2,FALSE),0)</f>
        <v>0</v>
      </c>
      <c r="G12" s="99">
        <f>IFERROR(VLOOKUP(Table_1319[[#This Row],[L3 Event3]],Table16[#All],2,FALSE),0)</f>
        <v>0</v>
      </c>
      <c r="H12" s="99">
        <f>IFERROR(VLOOKUP(Table_1319[[#This Row],[L2 Event1]],Table16[#All],3,FALSE),0)</f>
        <v>0</v>
      </c>
      <c r="I12" s="99">
        <f>IFERROR(VLOOKUP(Table_1319[[#This Row],[L2 Event2]],Table16[#All],3,FALSE),0)</f>
        <v>0</v>
      </c>
      <c r="J12" s="99">
        <f>IFERROR(VLOOKUP(Table_1319[[#This Row],[L2 Event3]],Table16[#All],3,FALSE),0)</f>
        <v>0</v>
      </c>
      <c r="K12" s="99">
        <f>IFERROR(VLOOKUP(Table_1319[[#This Row],[L2 Event4]],Table16[#All],3,FALSE),0)</f>
        <v>0</v>
      </c>
      <c r="L12" s="99">
        <f>IFERROR(VLOOKUP(Table_1319[[#This Row],[L1 Event1]],Table16[#All],4,FALSE),0)</f>
        <v>0</v>
      </c>
      <c r="M12" s="5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8">
        <f ca="1">IF(D12=3,N12,O12)</f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50"/>
      <c r="C13" s="4" t="s">
        <v>7</v>
      </c>
      <c r="D13" s="5">
        <v>3</v>
      </c>
      <c r="E13" s="99">
        <f>IFERROR(VLOOKUP(Table_1319[[#This Row],[L3 Event1]],Table16[#All],2,FALSE),0)</f>
        <v>0</v>
      </c>
      <c r="F13" s="99">
        <f>IFERROR(VLOOKUP(Table_1319[[#This Row],[L3 Event2]],Table16[#All],2,FALSE),0)</f>
        <v>0</v>
      </c>
      <c r="G13" s="99">
        <f>IFERROR(VLOOKUP(Table_1319[[#This Row],[L3 Event3]],Table16[#All],2,FALSE),0)</f>
        <v>0</v>
      </c>
      <c r="H13" s="99">
        <f>IFERROR(VLOOKUP(Table_1319[[#This Row],[L2 Event1]],Table16[#All],3,FALSE),0)</f>
        <v>0</v>
      </c>
      <c r="I13" s="99">
        <f>IFERROR(VLOOKUP(Table_1319[[#This Row],[L2 Event2]],Table16[#All],3,FALSE),0)</f>
        <v>0</v>
      </c>
      <c r="J13" s="99">
        <f>IFERROR(VLOOKUP(Table_1319[[#This Row],[L2 Event3]],Table16[#All],3,FALSE),0)</f>
        <v>0</v>
      </c>
      <c r="K13" s="99">
        <f>IFERROR(VLOOKUP(Table_1319[[#This Row],[L2 Event4]],Table16[#All],3,FALSE),0)</f>
        <v>0</v>
      </c>
      <c r="L13" s="99">
        <f>IFERROR(VLOOKUP(Table_1319[[#This Row],[L1 Event1]],Table16[#All],4,FALSE),0)</f>
        <v>0</v>
      </c>
      <c r="M13" s="5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8">
        <f ca="1">IF(D13=3,N13,O13)</f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0"/>
      <c r="C14" s="32" t="s">
        <v>7</v>
      </c>
      <c r="D14" s="10">
        <v>3</v>
      </c>
      <c r="E14" s="99">
        <f>IFERROR(VLOOKUP(Table_1319[[#This Row],[L3 Event1]],Table16[#All],2,FALSE),0)</f>
        <v>0</v>
      </c>
      <c r="F14" s="99">
        <f>IFERROR(VLOOKUP(Table_1319[[#This Row],[L3 Event2]],Table16[#All],2,FALSE),0)</f>
        <v>0</v>
      </c>
      <c r="G14" s="99">
        <f>IFERROR(VLOOKUP(Table_1319[[#This Row],[L3 Event3]],Table16[#All],2,FALSE),0)</f>
        <v>0</v>
      </c>
      <c r="H14" s="99">
        <f>IFERROR(VLOOKUP(Table_1319[[#This Row],[L2 Event1]],Table16[#All],3,FALSE),0)</f>
        <v>0</v>
      </c>
      <c r="I14" s="99">
        <f>IFERROR(VLOOKUP(Table_1319[[#This Row],[L2 Event2]],Table16[#All],3,FALSE),0)</f>
        <v>0</v>
      </c>
      <c r="J14" s="99">
        <f>IFERROR(VLOOKUP(Table_1319[[#This Row],[L2 Event3]],Table16[#All],3,FALSE),0)</f>
        <v>0</v>
      </c>
      <c r="K14" s="99">
        <f>IFERROR(VLOOKUP(Table_1319[[#This Row],[L2 Event4]],Table16[#All],3,FALSE),0)</f>
        <v>0</v>
      </c>
      <c r="L14" s="99">
        <f>IFERROR(VLOOKUP(Table_1319[[#This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8">
        <f ca="1">IF(D14=3,N14,O14)</f>
        <v>0</v>
      </c>
      <c r="Q14" s="6" cm="1">
        <f t="array" ref="Q14">IFERROR(SUM(LARGE(E14:L14,{1,2,3,4})),0)</f>
        <v>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4" t="s">
        <v>7</v>
      </c>
      <c r="D15" s="5">
        <v>3</v>
      </c>
      <c r="E15" s="99">
        <f>IFERROR(VLOOKUP(Table_1319[[#This Row],[L3 Event1]],Table16[#All],2,FALSE),0)</f>
        <v>0</v>
      </c>
      <c r="F15" s="99">
        <f>IFERROR(VLOOKUP(Table_1319[[#This Row],[L3 Event2]],Table16[#All],2,FALSE),0)</f>
        <v>0</v>
      </c>
      <c r="G15" s="99">
        <f>IFERROR(VLOOKUP(Table_1319[[#This Row],[L3 Event3]],Table16[#All],2,FALSE),0)</f>
        <v>0</v>
      </c>
      <c r="H15" s="99">
        <f>IFERROR(VLOOKUP(Table_1319[[#This Row],[L2 Event1]],Table16[#All],3,FALSE),0)</f>
        <v>0</v>
      </c>
      <c r="I15" s="99">
        <f>IFERROR(VLOOKUP(Table_1319[[#This Row],[L2 Event2]],Table16[#All],3,FALSE),0)</f>
        <v>0</v>
      </c>
      <c r="J15" s="99">
        <f>IFERROR(VLOOKUP(Table_1319[[#This Row],[L2 Event3]],Table16[#All],3,FALSE),0)</f>
        <v>0</v>
      </c>
      <c r="K15" s="99">
        <f>IFERROR(VLOOKUP(Table_1319[[#This Row],[L2 Event4]],Table16[#All],3,FALSE),0)</f>
        <v>0</v>
      </c>
      <c r="L15" s="99">
        <f>IFERROR(VLOOKUP(Table_1319[[#This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8">
        <f ca="1">IF(D15=3,N15,O15)</f>
        <v>0</v>
      </c>
      <c r="Q15" s="6" cm="1">
        <f t="array" ref="Q15">IFERROR(SUM(LARGE(E15:L15,{1,2,3,4})),0)</f>
        <v>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4" t="s">
        <v>7</v>
      </c>
      <c r="D16" s="5">
        <v>3</v>
      </c>
      <c r="E16" s="99">
        <f>IFERROR(VLOOKUP(Table_1319[[#This Row],[L3 Event1]],Table16[#All],2,FALSE),0)</f>
        <v>0</v>
      </c>
      <c r="F16" s="99">
        <f>IFERROR(VLOOKUP(Table_1319[[#This Row],[L3 Event2]],Table16[#All],2,FALSE),0)</f>
        <v>0</v>
      </c>
      <c r="G16" s="99">
        <f>IFERROR(VLOOKUP(Table_1319[[#This Row],[L3 Event3]],Table16[#All],2,FALSE),0)</f>
        <v>0</v>
      </c>
      <c r="H16" s="99">
        <f>IFERROR(VLOOKUP(Table_1319[[#This Row],[L2 Event1]],Table16[#All],3,FALSE),0)</f>
        <v>0</v>
      </c>
      <c r="I16" s="99">
        <f>IFERROR(VLOOKUP(Table_1319[[#This Row],[L2 Event2]],Table16[#All],3,FALSE),0)</f>
        <v>0</v>
      </c>
      <c r="J16" s="99">
        <f>IFERROR(VLOOKUP(Table_1319[[#This Row],[L2 Event3]],Table16[#All],3,FALSE),0)</f>
        <v>0</v>
      </c>
      <c r="K16" s="99">
        <f>IFERROR(VLOOKUP(Table_1319[[#This Row],[L2 Event4]],Table16[#All],3,FALSE),0)</f>
        <v>0</v>
      </c>
      <c r="L16" s="99">
        <f>IFERROR(VLOOKUP(Table_1319[[#This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8">
        <f ca="1">IF(D16=3,N16,O16)</f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45"/>
      <c r="C17" s="4" t="s">
        <v>7</v>
      </c>
      <c r="D17" s="5">
        <v>3</v>
      </c>
      <c r="E17" s="99">
        <f>IFERROR(VLOOKUP(Table_1319[[#This Row],[L3 Event1]],Table16[#All],2,FALSE),0)</f>
        <v>0</v>
      </c>
      <c r="F17" s="99">
        <f>IFERROR(VLOOKUP(Table_1319[[#This Row],[L3 Event2]],Table16[#All],2,FALSE),0)</f>
        <v>0</v>
      </c>
      <c r="G17" s="99">
        <f>IFERROR(VLOOKUP(Table_1319[[#This Row],[L3 Event3]],Table16[#All],2,FALSE),0)</f>
        <v>0</v>
      </c>
      <c r="H17" s="99">
        <f>IFERROR(VLOOKUP(Table_1319[[#This Row],[L2 Event1]],Table16[#All],3,FALSE),0)</f>
        <v>0</v>
      </c>
      <c r="I17" s="99">
        <f>IFERROR(VLOOKUP(Table_1319[[#This Row],[L2 Event2]],Table16[#All],3,FALSE),0)</f>
        <v>0</v>
      </c>
      <c r="J17" s="99">
        <f>IFERROR(VLOOKUP(Table_1319[[#This Row],[L2 Event3]],Table16[#All],3,FALSE),0)</f>
        <v>0</v>
      </c>
      <c r="K17" s="99">
        <f>IFERROR(VLOOKUP(Table_1319[[#This Row],[L2 Event4]],Table16[#All],3,FALSE),0)</f>
        <v>0</v>
      </c>
      <c r="L17" s="99">
        <f>IFERROR(VLOOKUP(Table_1319[[#This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8">
        <f ca="1">IF(D17=3,N17,O17)</f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50"/>
      <c r="C18" s="4" t="s">
        <v>7</v>
      </c>
      <c r="D18" s="5">
        <v>3</v>
      </c>
      <c r="E18" s="99">
        <f>IFERROR(VLOOKUP(Table_1319[[#This Row],[L3 Event1]],Table16[#All],2,FALSE),0)</f>
        <v>0</v>
      </c>
      <c r="F18" s="99">
        <f>IFERROR(VLOOKUP(Table_1319[[#This Row],[L3 Event2]],Table16[#All],2,FALSE),0)</f>
        <v>0</v>
      </c>
      <c r="G18" s="99">
        <f>IFERROR(VLOOKUP(Table_1319[[#This Row],[L3 Event3]],Table16[#All],2,FALSE),0)</f>
        <v>0</v>
      </c>
      <c r="H18" s="99">
        <f>IFERROR(VLOOKUP(Table_1319[[#This Row],[L2 Event1]],Table16[#All],3,FALSE),0)</f>
        <v>0</v>
      </c>
      <c r="I18" s="99">
        <f>IFERROR(VLOOKUP(Table_1319[[#This Row],[L2 Event2]],Table16[#All],3,FALSE),0)</f>
        <v>0</v>
      </c>
      <c r="J18" s="99">
        <f>IFERROR(VLOOKUP(Table_1319[[#This Row],[L2 Event3]],Table16[#All],3,FALSE),0)</f>
        <v>0</v>
      </c>
      <c r="K18" s="99">
        <f>IFERROR(VLOOKUP(Table_1319[[#This Row],[L2 Event4]],Table16[#All],3,FALSE),0)</f>
        <v>0</v>
      </c>
      <c r="L18" s="99">
        <f>IFERROR(VLOOKUP(Table_1319[[#This Row],[L1 Event1]],Table16[#All],4,FALSE),0)</f>
        <v>0</v>
      </c>
      <c r="M18" s="5">
        <f>SUM(E18:L18)</f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8">
        <f ca="1">IF(D18=3,N18,O18)</f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/>
      <c r="C19" s="4" t="s">
        <v>7</v>
      </c>
      <c r="D19" s="5">
        <v>3</v>
      </c>
      <c r="E19" s="99">
        <f>IFERROR(VLOOKUP(Table_1319[[#This Row],[L3 Event1]],Table16[#All],2,FALSE),0)</f>
        <v>0</v>
      </c>
      <c r="F19" s="99">
        <f>IFERROR(VLOOKUP(Table_1319[[#This Row],[L3 Event2]],Table16[#All],2,FALSE),0)</f>
        <v>0</v>
      </c>
      <c r="G19" s="99">
        <f>IFERROR(VLOOKUP(Table_1319[[#This Row],[L3 Event3]],Table16[#All],2,FALSE),0)</f>
        <v>0</v>
      </c>
      <c r="H19" s="99">
        <f>IFERROR(VLOOKUP(Table_1319[[#This Row],[L2 Event1]],Table16[#All],3,FALSE),0)</f>
        <v>0</v>
      </c>
      <c r="I19" s="99">
        <f>IFERROR(VLOOKUP(Table_1319[[#This Row],[L2 Event2]],Table16[#All],3,FALSE),0)</f>
        <v>0</v>
      </c>
      <c r="J19" s="99">
        <f>IFERROR(VLOOKUP(Table_1319[[#This Row],[L2 Event3]],Table16[#All],3,FALSE),0)</f>
        <v>0</v>
      </c>
      <c r="K19" s="99">
        <f>IFERROR(VLOOKUP(Table_1319[[#This Row],[L2 Event4]],Table16[#All],3,FALSE),0)</f>
        <v>0</v>
      </c>
      <c r="L19" s="99">
        <f>IFERROR(VLOOKUP(Table_1319[[#This Row],[L1 Event1]],Table16[#All],4,FALSE),0)</f>
        <v>0</v>
      </c>
      <c r="M19" s="5">
        <f>SUM(E19:L19)</f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8">
        <f ca="1">IF(D19=3,N19,O19)</f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4" t="s">
        <v>7</v>
      </c>
      <c r="D20" s="5">
        <v>3</v>
      </c>
      <c r="E20" s="99">
        <f>IFERROR(VLOOKUP(Table_1319[[#This Row],[L3 Event1]],Table16[#All],2,FALSE),0)</f>
        <v>0</v>
      </c>
      <c r="F20" s="99">
        <f>IFERROR(VLOOKUP(Table_1319[[#This Row],[L3 Event2]],Table16[#All],2,FALSE),0)</f>
        <v>0</v>
      </c>
      <c r="G20" s="99">
        <f>IFERROR(VLOOKUP(Table_1319[[#This Row],[L3 Event3]],Table16[#All],2,FALSE),0)</f>
        <v>0</v>
      </c>
      <c r="H20" s="99">
        <f>IFERROR(VLOOKUP(Table_1319[[#This Row],[L2 Event1]],Table16[#All],3,FALSE),0)</f>
        <v>0</v>
      </c>
      <c r="I20" s="99">
        <f>IFERROR(VLOOKUP(Table_1319[[#This Row],[L2 Event2]],Table16[#All],3,FALSE),0)</f>
        <v>0</v>
      </c>
      <c r="J20" s="99">
        <f>IFERROR(VLOOKUP(Table_1319[[#This Row],[L2 Event3]],Table16[#All],3,FALSE),0)</f>
        <v>0</v>
      </c>
      <c r="K20" s="99">
        <f>IFERROR(VLOOKUP(Table_1319[[#This Row],[L2 Event4]],Table16[#All],3,FALSE),0)</f>
        <v>0</v>
      </c>
      <c r="L20" s="99">
        <f>IFERROR(VLOOKUP(Table_1319[[#This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8">
        <f ca="1">IF(D20=3,N20,O20)</f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99">
        <f>IFERROR(VLOOKUP(Table_1319[[#This Row],[L3 Event1]],Table16[#All],2,FALSE),0)</f>
        <v>0</v>
      </c>
      <c r="F21" s="99">
        <f>IFERROR(VLOOKUP(Table_1319[[#This Row],[L3 Event2]],Table16[#All],2,FALSE),0)</f>
        <v>0</v>
      </c>
      <c r="G21" s="99">
        <f>IFERROR(VLOOKUP(Table_1319[[#This Row],[L3 Event3]],Table16[#All],2,FALSE),0)</f>
        <v>0</v>
      </c>
      <c r="H21" s="99">
        <f>IFERROR(VLOOKUP(Table_1319[[#This Row],[L2 Event1]],Table16[#All],3,FALSE),0)</f>
        <v>0</v>
      </c>
      <c r="I21" s="99">
        <f>IFERROR(VLOOKUP(Table_1319[[#This Row],[L2 Event2]],Table16[#All],3,FALSE),0)</f>
        <v>0</v>
      </c>
      <c r="J21" s="99">
        <f>IFERROR(VLOOKUP(Table_1319[[#This Row],[L2 Event3]],Table16[#All],3,FALSE),0)</f>
        <v>0</v>
      </c>
      <c r="K21" s="99">
        <f>IFERROR(VLOOKUP(Table_1319[[#This Row],[L2 Event4]],Table16[#All],3,FALSE),0)</f>
        <v>0</v>
      </c>
      <c r="L21" s="99">
        <f>IFERROR(VLOOKUP(Table_1319[[#This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8">
        <f ca="1">IF(D21=3,N21,O21)</f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7"/>
      <c r="C22" s="4" t="s">
        <v>7</v>
      </c>
      <c r="D22" s="5">
        <v>3</v>
      </c>
      <c r="E22" s="99">
        <f>IFERROR(VLOOKUP(Table_1319[[#This Row],[L3 Event1]],Table16[#All],2,FALSE),0)</f>
        <v>0</v>
      </c>
      <c r="F22" s="99">
        <f>IFERROR(VLOOKUP(Table_1319[[#This Row],[L3 Event2]],Table16[#All],2,FALSE),0)</f>
        <v>0</v>
      </c>
      <c r="G22" s="99">
        <f>IFERROR(VLOOKUP(Table_1319[[#This Row],[L3 Event3]],Table16[#All],2,FALSE),0)</f>
        <v>0</v>
      </c>
      <c r="H22" s="99">
        <f>IFERROR(VLOOKUP(Table_1319[[#This Row],[L2 Event1]],Table16[#All],3,FALSE),0)</f>
        <v>0</v>
      </c>
      <c r="I22" s="99">
        <f>IFERROR(VLOOKUP(Table_1319[[#This Row],[L2 Event2]],Table16[#All],3,FALSE),0)</f>
        <v>0</v>
      </c>
      <c r="J22" s="99">
        <f>IFERROR(VLOOKUP(Table_1319[[#This Row],[L2 Event3]],Table16[#All],3,FALSE),0)</f>
        <v>0</v>
      </c>
      <c r="K22" s="99">
        <f>IFERROR(VLOOKUP(Table_1319[[#This Row],[L2 Event4]],Table16[#All],3,FALSE),0)</f>
        <v>0</v>
      </c>
      <c r="L22" s="99">
        <f>IFERROR(VLOOKUP(Table_1319[[#This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8">
        <f ca="1">IF(D22=3,N22,O22)</f>
        <v>0</v>
      </c>
      <c r="Q22" s="6" cm="1">
        <f t="array" ref="Q22">IFERROR(SUM(LARGE(E22:L22,{1,2,3,4})),0)</f>
        <v>0</v>
      </c>
      <c r="R22" s="66"/>
      <c r="S22" s="66"/>
      <c r="T22" s="66"/>
      <c r="U22" s="66"/>
      <c r="V22" s="66"/>
      <c r="W22" s="66"/>
      <c r="X22" s="66"/>
      <c r="Y22" s="66"/>
      <c r="Z22" s="8"/>
      <c r="AA22" s="8"/>
      <c r="AB22" s="8"/>
      <c r="AC22" s="8"/>
    </row>
    <row r="23" spans="1:29" ht="18.75" customHeight="1" x14ac:dyDescent="0.3">
      <c r="A23" s="21"/>
      <c r="B23" s="32" t="s">
        <v>11</v>
      </c>
      <c r="C23" s="32" t="s">
        <v>171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47"/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3">
      <c r="A24" s="21"/>
      <c r="B24" s="17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47"/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3">
      <c r="A25" s="21"/>
      <c r="B25" s="17" t="s">
        <v>239</v>
      </c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3">
      <c r="A26" s="21"/>
      <c r="B26" s="17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3">
      <c r="A27" s="21"/>
      <c r="B27" s="17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3">
      <c r="A28" s="21"/>
      <c r="B28" s="17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6"/>
      <c r="S28" s="6"/>
      <c r="T28" s="5"/>
      <c r="U28" s="5"/>
      <c r="V28" s="6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17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17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17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17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17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17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17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17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17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17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17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17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17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17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17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17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17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17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5.75" customHeight="1" x14ac:dyDescent="0.25">
      <c r="A222" s="8"/>
      <c r="B222" s="8"/>
      <c r="C222" s="4"/>
      <c r="D222" s="8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</sheetData>
  <conditionalFormatting sqref="B10">
    <cfRule type="duplicateValues" dxfId="4" priority="1"/>
  </conditionalFormatting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Mens 45s</vt:lpstr>
      <vt:lpstr>Mens 50s</vt:lpstr>
      <vt:lpstr>Mens 55s</vt:lpstr>
      <vt:lpstr>Mens 60s</vt:lpstr>
      <vt:lpstr>Mens 65s</vt:lpstr>
      <vt:lpstr>Mens 70s</vt:lpstr>
      <vt:lpstr>Mens 75s</vt:lpstr>
      <vt:lpstr>Ladies 35-40s</vt:lpstr>
      <vt:lpstr>Ladies 45s</vt:lpstr>
      <vt:lpstr>Ladies 50s</vt:lpstr>
      <vt:lpstr>Ladies 55s</vt:lpstr>
      <vt:lpstr>Ladies 60s</vt:lpstr>
      <vt:lpstr>Ladies 65s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Gerard Connaughton</cp:lastModifiedBy>
  <dcterms:created xsi:type="dcterms:W3CDTF">2019-10-15T11:02:14Z</dcterms:created>
  <dcterms:modified xsi:type="dcterms:W3CDTF">2026-03-06T14:47:07Z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